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IDP\2567\"/>
    </mc:Choice>
  </mc:AlternateContent>
  <xr:revisionPtr revIDLastSave="0" documentId="13_ncr:1_{5070C2F3-F210-4D3A-9B07-241EA995207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เก็บข้อมูลHRD!$A$6:$P$74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เก็บข้อมูลHRD!$1:$74</definedName>
    <definedName name="_xlnm.Print_Area" localSheetId="1">สรุปผลHRD!$A$1:$N$24</definedName>
    <definedName name="_xlnm.Print_Titles" localSheetId="0">เก็บข้อมูลHRD!$1:$6</definedName>
    <definedName name="_xlnm.Print_Titles" localSheetId="2">ตรวจสอบชื่อผู้ยังไม่ได้รับพัฒนา!$4:$4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7" i="1"/>
  <c r="B72" i="3"/>
  <c r="D72" i="3" s="1"/>
  <c r="C72" i="3"/>
  <c r="B69" i="3"/>
  <c r="D69" i="3" s="1"/>
  <c r="C69" i="3"/>
  <c r="B70" i="3"/>
  <c r="D70" i="3" s="1"/>
  <c r="C70" i="3"/>
  <c r="B71" i="3"/>
  <c r="D71" i="3" s="1"/>
  <c r="C71" i="3"/>
  <c r="B66" i="3"/>
  <c r="D66" i="3" s="1"/>
  <c r="C66" i="3"/>
  <c r="B67" i="3"/>
  <c r="D67" i="3" s="1"/>
  <c r="C67" i="3"/>
  <c r="B68" i="3"/>
  <c r="D68" i="3" s="1"/>
  <c r="C68" i="3"/>
  <c r="B62" i="3"/>
  <c r="D62" i="3" s="1"/>
  <c r="C62" i="3"/>
  <c r="B63" i="3"/>
  <c r="D63" i="3" s="1"/>
  <c r="C63" i="3"/>
  <c r="B64" i="3"/>
  <c r="D64" i="3" s="1"/>
  <c r="C64" i="3"/>
  <c r="B65" i="3"/>
  <c r="D65" i="3" s="1"/>
  <c r="C65" i="3"/>
  <c r="B58" i="3"/>
  <c r="D58" i="3" s="1"/>
  <c r="C58" i="3"/>
  <c r="B59" i="3"/>
  <c r="D59" i="3" s="1"/>
  <c r="C59" i="3"/>
  <c r="B60" i="3"/>
  <c r="D60" i="3" s="1"/>
  <c r="C60" i="3"/>
  <c r="B61" i="3"/>
  <c r="D61" i="3" s="1"/>
  <c r="C61" i="3"/>
  <c r="B44" i="3"/>
  <c r="D44" i="3" s="1"/>
  <c r="C44" i="3"/>
  <c r="B45" i="3"/>
  <c r="D45" i="3" s="1"/>
  <c r="C45" i="3"/>
  <c r="B46" i="3"/>
  <c r="D46" i="3" s="1"/>
  <c r="C46" i="3"/>
  <c r="B47" i="3"/>
  <c r="D47" i="3" s="1"/>
  <c r="C47" i="3"/>
  <c r="B48" i="3"/>
  <c r="D48" i="3" s="1"/>
  <c r="C48" i="3"/>
  <c r="B49" i="3"/>
  <c r="D49" i="3" s="1"/>
  <c r="C49" i="3"/>
  <c r="B50" i="3"/>
  <c r="D50" i="3" s="1"/>
  <c r="C50" i="3"/>
  <c r="B51" i="3"/>
  <c r="D51" i="3" s="1"/>
  <c r="C51" i="3"/>
  <c r="B52" i="3"/>
  <c r="D52" i="3" s="1"/>
  <c r="C52" i="3"/>
  <c r="B53" i="3"/>
  <c r="D53" i="3" s="1"/>
  <c r="C53" i="3"/>
  <c r="B54" i="3"/>
  <c r="D54" i="3" s="1"/>
  <c r="C54" i="3"/>
  <c r="B55" i="3"/>
  <c r="D55" i="3" s="1"/>
  <c r="C55" i="3"/>
  <c r="B56" i="3"/>
  <c r="D56" i="3" s="1"/>
  <c r="C56" i="3"/>
  <c r="B57" i="3"/>
  <c r="D57" i="3" s="1"/>
  <c r="C57" i="3"/>
  <c r="B39" i="3"/>
  <c r="D39" i="3" s="1"/>
  <c r="C39" i="3"/>
  <c r="B40" i="3"/>
  <c r="D40" i="3" s="1"/>
  <c r="C40" i="3"/>
  <c r="B41" i="3"/>
  <c r="D41" i="3" s="1"/>
  <c r="C41" i="3"/>
  <c r="B42" i="3"/>
  <c r="D42" i="3" s="1"/>
  <c r="C42" i="3"/>
  <c r="B43" i="3"/>
  <c r="D43" i="3" s="1"/>
  <c r="C43" i="3"/>
  <c r="F4" i="1"/>
  <c r="D4" i="1"/>
  <c r="C36" i="3" l="1"/>
  <c r="C37" i="3"/>
  <c r="C38" i="3"/>
  <c r="B36" i="3"/>
  <c r="D36" i="3" s="1"/>
  <c r="B37" i="3"/>
  <c r="D37" i="3" s="1"/>
  <c r="B38" i="3"/>
  <c r="D38" i="3" s="1"/>
  <c r="C6" i="3" l="1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5" i="3"/>
  <c r="D7" i="3" l="1"/>
  <c r="D8" i="3"/>
  <c r="D9" i="3"/>
  <c r="L2" i="2" l="1"/>
  <c r="I4" i="2"/>
  <c r="M4" i="2"/>
  <c r="F19" i="2" l="1" a="1"/>
  <c r="F19" i="2" s="1"/>
  <c r="D19" i="2" a="1"/>
  <c r="D19" i="2" s="1"/>
  <c r="D10" i="3" l="1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6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<sst xmlns="http://schemas.openxmlformats.org/spreadsheetml/2006/main" count="1327" uniqueCount="175">
  <si>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</si>
  <si>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</si>
  <si>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</si>
  <si>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</si>
  <si>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</si>
  <si>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</si>
  <si>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</si>
  <si>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</si>
  <si>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</si>
  <si>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</si>
  <si>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</si>
  <si>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</si>
  <si>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</si>
  <si>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</si>
  <si>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</si>
  <si>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</si>
  <si>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</si>
  <si>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</si>
  <si>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</si>
  <si>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</si>
  <si>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</si>
  <si>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</si>
  <si>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</si>
  <si>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</si>
  <si>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</si>
  <si>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</si>
  <si>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</si>
  <si>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</si>
  <si>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</si>
  <si>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</si>
  <si>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</si>
  <si>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</si>
  <si>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</si>
  <si>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</si>
  <si>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</si>
  <si>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</si>
  <si>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</si>
  <si>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</si>
  <si>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</si>
  <si>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</si>
  <si>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</si>
  <si>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</si>
  <si>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</si>
  <si>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</si>
  <si>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</si>
  <si>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</si>
  <si>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</si>
  <si>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</si>
  <si>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</si>
  <si>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</si>
  <si>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</si>
  <si>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</si>
  <si>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</si>
  <si>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</si>
  <si>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</si>
  <si>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</si>
  <si>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</si>
  <si>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</si>
  <si>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</si>
  <si>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</si>
  <si>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</si>
  <si>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</si>
  <si>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</si>
  <si>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</si>
  <si>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</si>
  <si>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</si>
  <si>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</si>
  <si>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</si>
  <si>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</si>
  <si>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</si>
  <si>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ความรู้/ทักษะเฉพาะทางในสายงาน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</si>
  <si>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</si>
  <si>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</si>
  <si>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เจ้าพนักงานธุรการชำนาญงาน</t>
  </si>
  <si>
    <t>เจ้าพนักงานธุรการปฏิบัติงาน</t>
  </si>
  <si>
    <t>นางสาวพรกมล เจริญบุญ</t>
  </si>
  <si>
    <t>นายโชคประเสริฐ พู่แสงทองชัย</t>
  </si>
  <si>
    <t>นางสาวกฤษฎาพร ชลนาถอัครกุล</t>
  </si>
  <si>
    <t>นักจัดการงานทั่วไป</t>
  </si>
  <si>
    <t>นางสาวอัศชิสา เบ็งจันทึก</t>
  </si>
  <si>
    <t>นางพนิดา วงษ์ทน</t>
  </si>
  <si>
    <t>นายฐาณิชกรณ์ พรานเจริญ</t>
  </si>
  <si>
    <t>เจ้าพนักงานธุรการ</t>
  </si>
  <si>
    <t>นางวาริน พงษ์รื่น</t>
  </si>
  <si>
    <t>นักจัดการงานทั่วไปปฏิบัติการ</t>
  </si>
  <si>
    <t>นักจัดการงานทั่วไปชำนาญการ</t>
  </si>
  <si>
    <t>นายวิฑูรย์ ศิริทรัพย์พกิจ</t>
  </si>
  <si>
    <t>นางสาวลาวรรณ แก้วเอี่ยม</t>
  </si>
  <si>
    <t>นายวิทยา ใจหลัก</t>
  </si>
  <si>
    <t>เจ้าหน้าที่ระบบงานคอมพิวเตอร์</t>
  </si>
  <si>
    <t>นางสุธิดา สินสุริยะ</t>
  </si>
  <si>
    <t>นางมณีนุช จิตรหลัง</t>
  </si>
  <si>
    <t>นายเอกณรงค์ กล่อมจิตต์</t>
  </si>
  <si>
    <t>นายสำราญ จันทร์หนู</t>
  </si>
  <si>
    <t>นางสาวมณฑนา วาสนาสุริยพงศ์</t>
  </si>
  <si>
    <t>นางสาววิลาสินี ยิ้มแย้ม</t>
  </si>
  <si>
    <t>นางสาวพักชิรา โคตรจันทร์</t>
  </si>
  <si>
    <t>นายกิตติ พิมลพันธุ์</t>
  </si>
  <si>
    <t>นายช่างโยธาชำนาญงาน</t>
  </si>
  <si>
    <t>นายพงศ์เทพ บุญสุข</t>
  </si>
  <si>
    <t>นางสาวศุภลักษณ์ สมผัด</t>
  </si>
  <si>
    <t>นางสาวอุทาษิณ มีโชคสม</t>
  </si>
  <si>
    <t>นางสาวพรรณทิพทย์ อภิภูริภิรมย์สุข</t>
  </si>
  <si>
    <t>นายนิรุตน์ โอสถานนท์</t>
  </si>
  <si>
    <t>นายบัญชา อินเดิม</t>
  </si>
  <si>
    <t>นายช่างเทคนิค</t>
  </si>
  <si>
    <t>นายวิทยา มากสิน</t>
  </si>
  <si>
    <t>นายจิระพงษ์ ยุบลศรี</t>
  </si>
  <si>
    <t>นางสาวปนัดดา สาลี</t>
  </si>
  <si>
    <t>นักวิชาการเผยแพร่ปฏิบัติการ</t>
  </si>
  <si>
    <t>นางสาวสลิลรัตน์ ชูโชติ</t>
  </si>
  <si>
    <t>นายวิทวัส ธีระวิกสิต</t>
  </si>
  <si>
    <t>นายช่างศิลป์ชำนาญงาน</t>
  </si>
  <si>
    <t>นายณัฐพร ไชโย</t>
  </si>
  <si>
    <t>นายช่างศิลป์ปฏิบัติงาน</t>
  </si>
  <si>
    <t>นายธีรบูลย์ คงชื่นจิตร์</t>
  </si>
  <si>
    <t>นายทนงศักดิ์ พึ่งจะแย้ม</t>
  </si>
  <si>
    <t>นายช่างภาพปฏิบัติงาน</t>
  </si>
  <si>
    <t>นายธงชัย สาลี</t>
  </si>
  <si>
    <t>เจ้าพนักงานโสตทัศนศึกษาชำนาญงาน</t>
  </si>
  <si>
    <t>นางสาวจิราภรณ์ เกตุบูรณะ</t>
  </si>
  <si>
    <t>นายณัฐวุฒิ จิรสถิตย์เวฬุ</t>
  </si>
  <si>
    <t>เจ้าพนักงานเผยแพร่</t>
  </si>
  <si>
    <t>นายฉัตรชัย นวลปลอด</t>
  </si>
  <si>
    <t>สำนักงานเลขานุการกรม</t>
  </si>
  <si>
    <t>มี</t>
  </si>
  <si>
    <t>ชุมชนนักปฏิบัติ(CoP)</t>
  </si>
  <si>
    <t>นางสาวชติญา บัวหลวง</t>
  </si>
  <si>
    <t>นายกิตติพรรณ จินดามัง</t>
  </si>
  <si>
    <t>นายเอก นกแสง</t>
  </si>
  <si>
    <t>นายวีระพงษ์ วิเศษภัย</t>
  </si>
  <si>
    <t>นางสาวดรุณี คำรอด</t>
  </si>
  <si>
    <t>เรียนรู้ด้วยตนเอง</t>
  </si>
  <si>
    <t>-</t>
  </si>
  <si>
    <t>นายเรวัติ สุจริต</t>
  </si>
  <si>
    <t>นางสาวณัฐพัชร์ คงคาหลวง</t>
  </si>
  <si>
    <r>
      <t xml:space="preserve">  </t>
    </r>
    <r>
      <rPr>
        <b/>
        <i/>
        <sz val="16"/>
        <rFont val="JasmineUPC"/>
        <family val="1"/>
      </rPr>
      <t xml:space="preserve">  </t>
    </r>
    <r>
      <rPr>
        <b/>
        <i/>
        <u/>
        <sz val="16"/>
        <rFont val="JasmineUPC"/>
        <family val="1"/>
      </rPr>
      <t>แบบฟอร์มเก็บข้อมูล</t>
    </r>
    <r>
      <rPr>
        <b/>
        <i/>
        <u/>
        <sz val="16"/>
        <color theme="4"/>
        <rFont val="JasmineUPC"/>
        <family val="1"/>
      </rPr>
      <t>ผล</t>
    </r>
    <r>
      <rPr>
        <b/>
        <i/>
        <u/>
        <sz val="16"/>
        <rFont val="JasmineUPC"/>
        <family val="1"/>
      </rPr>
      <t>การพัฒนาบุคลากรกรมปศุสัตว์รายหน่วยงาน</t>
    </r>
  </si>
  <si>
    <r>
      <t>จำนวน</t>
    </r>
    <r>
      <rPr>
        <b/>
        <u/>
        <sz val="16"/>
        <color theme="1"/>
        <rFont val="TH SarabunPSK"/>
        <family val="2"/>
      </rPr>
      <t>ข้าราชการ</t>
    </r>
    <r>
      <rPr>
        <b/>
        <sz val="16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</si>
  <si>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6"/>
        <color theme="1"/>
        <rFont val="TH SarabunPSK"/>
        <family val="2"/>
      </rPr>
      <t>พนักงานราชการ</t>
    </r>
    <r>
      <rPr>
        <b/>
        <sz val="16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</si>
  <si>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4"/>
        <color rgb="FFFF0000"/>
        <rFont val="TH SarabunPSK"/>
        <family val="2"/>
      </rPr>
      <t>ไม่ใช้ตัวย่อ</t>
    </r>
    <r>
      <rPr>
        <b/>
        <sz val="14"/>
        <color theme="1"/>
        <rFont val="TH SarabunPSK"/>
        <family val="2"/>
      </rPr>
      <t xml:space="preserve">)/
ชื่อ-สกุล </t>
    </r>
  </si>
  <si>
    <t>เจ้าพนักงานธุรการอาวุโส</t>
  </si>
  <si>
    <t>นางสาวโสธิญา ตาแม่ก๋ง</t>
  </si>
  <si>
    <t>นางสาวมนัสยา น้อยเงิน</t>
  </si>
  <si>
    <t>นายพีรณัฐ เพชรวาณิชกุล</t>
  </si>
  <si>
    <t>นายพีรภัทร ธานีรัตน์</t>
  </si>
  <si>
    <t>นักวิชาการโสตทัศนศึกษา</t>
  </si>
  <si>
    <t>นางสาวปริญา สรเสนา</t>
  </si>
  <si>
    <t>นางถิรมน จุลานุกะ</t>
  </si>
  <si>
    <t>นางสาวปิยะฎา จีนเมือง</t>
  </si>
  <si>
    <t>นางสาววันทนี สุขเขียว</t>
  </si>
  <si>
    <t>ว่าที่ ร.ต.พิชิตพล กันทะ</t>
  </si>
  <si>
    <t>นักวิเคราะห์นโยบายและแผนชำนาญการพิเศษ</t>
  </si>
  <si>
    <t>นายศุภกาญจน์ สายทอง</t>
  </si>
  <si>
    <t>นางสาวอนงนุช สาครินทร์</t>
  </si>
  <si>
    <t>นางสาวปาณิสรา จันทร์นาค</t>
  </si>
  <si>
    <t>นางลินดาวรรณ  ทะสะระ</t>
  </si>
  <si>
    <t>นายศิริรัตน์  ศรีบัว</t>
  </si>
  <si>
    <t>ค่าธรรม เนียมหลักสูตร (ถ้ามี) (บาท)</t>
  </si>
  <si>
    <t>นายเจษฎา พึ่งธรรมวงศ์</t>
  </si>
  <si>
    <t>นางสาวนัฐจนันท์ พันศรี</t>
  </si>
  <si>
    <t>นางสาวณัฐสุวรรณ บัวงาม</t>
  </si>
  <si>
    <t>นายชัยวัฒน์ วิริยะวิทยานนท์</t>
  </si>
  <si>
    <t>นายศักดิ์สิทธ์ จริยาเลิศศักดิ์</t>
  </si>
  <si>
    <t>นางสาววารี ไหวดี</t>
  </si>
  <si>
    <t>นางสาวออยนารี แก้วสาย</t>
  </si>
  <si>
    <t>นางสาวธีรนุช อินทรประชา</t>
  </si>
  <si>
    <t>นางจิดาภา หนูเกตุ</t>
  </si>
  <si>
    <t>นายภัวรัญชน์ แปะทอง</t>
  </si>
  <si>
    <t>นางสาวสุทัตตา บุญบาง</t>
  </si>
  <si>
    <t>ความมั่นคงปลอดภัยบนอินเตอร์เน็ตและการปฏิบัติงานสำหรับข้าราชการยุคดิจิทัล</t>
  </si>
  <si>
    <t>การใช้เทคโนโลยี</t>
  </si>
  <si>
    <t>e-Learning</t>
  </si>
  <si>
    <t>การเรียนรู้เกี่ยวกับงานก่อสร้างและบำรุงรักษา</t>
  </si>
  <si>
    <t>8 ส.ค. 67</t>
  </si>
  <si>
    <t>มี.ค. - พ.ค.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</si>
</sst>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.00_-;\-* #,##0.00_-;_-* &quot;-&quot;??_-;_-@_-"/>
    <numFmt numFmtId="188" formatCode="[$-1870000]d/m/yy;@"/>
    <numFmt numFmtId="189" formatCode="[$-187041E]d\ mmm\ yy;@"/>
    <numFmt numFmtId="190" formatCode="#,##0_ ;\-#,##0\ "/>
    <numFmt numFmtId="191" formatCode="#,##0.00_ ;\-#,##0.00\ "/>
    <numFmt numFmtId="192" formatCode="&quot;฿&quot;#,##0.00"/>
  </numFmts>
  <fonts count="5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7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2"/>
      <color theme="1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u/>
      <sz val="16"/>
      <color rgb="FFFF0000"/>
      <name val="TH SarabunPSK"/>
      <family val="2"/>
    </font>
    <font>
      <b/>
      <i/>
      <sz val="16"/>
      <name val="TH SarabunPSK"/>
      <family val="2"/>
      <charset val="222"/>
    </font>
    <font>
      <b/>
      <i/>
      <sz val="16"/>
      <name val="JasmineUPC"/>
      <family val="1"/>
    </font>
    <font>
      <b/>
      <i/>
      <u/>
      <sz val="16"/>
      <name val="JasmineUPC"/>
      <family val="1"/>
    </font>
    <font>
      <b/>
      <i/>
      <u/>
      <sz val="16"/>
      <color theme="4"/>
      <name val="JasmineUPC"/>
      <family val="1"/>
    </font>
    <font>
      <b/>
      <sz val="14"/>
      <color rgb="FFFF0000"/>
      <name val="TH SarabunPSK"/>
      <family val="2"/>
    </font>
    <font>
      <b/>
      <sz val="2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6" fillId="0" borderId="0" applyFont="0" applyFill="0" applyBorder="0" applyAlignment="0" applyProtection="0"/>
  </cellStyleXfs>
  <cellXfs count="183">
    <xf numFmtId="0" fontId="0" fillId="0" borderId="0" xfId="0"/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vertical="center" shrinkToFit="1"/>
    </xf>
    <xf numFmtId="0" fontId="9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textRotation="90" shrinkToFit="1"/>
    </xf>
    <xf numFmtId="0" fontId="11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/>
    <xf numFmtId="2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vertical="center" shrinkToFit="1"/>
    </xf>
    <xf numFmtId="2" fontId="6" fillId="2" borderId="0" xfId="0" applyNumberFormat="1" applyFont="1" applyFill="1" applyAlignment="1">
      <alignment horizontal="center" vertical="center" shrinkToFit="1"/>
    </xf>
    <xf numFmtId="187" fontId="2" fillId="2" borderId="0" xfId="1" applyFont="1" applyFill="1" applyAlignment="1">
      <alignment horizontal="center"/>
    </xf>
    <xf numFmtId="187" fontId="6" fillId="2" borderId="0" xfId="1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89" fontId="17" fillId="0" borderId="0" xfId="0" applyNumberFormat="1" applyFont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188" fontId="14" fillId="0" borderId="0" xfId="0" applyNumberFormat="1" applyFont="1" applyAlignment="1">
      <alignment vertical="center" shrinkToFit="1"/>
    </xf>
    <xf numFmtId="0" fontId="8" fillId="2" borderId="0" xfId="0" applyFont="1" applyFill="1" applyAlignment="1">
      <alignment horizontal="right" vertical="center" shrinkToFit="1"/>
    </xf>
    <xf numFmtId="0" fontId="4" fillId="2" borderId="0" xfId="0" applyFont="1" applyFill="1" applyAlignment="1" applyProtection="1">
      <alignment horizontal="right" vertical="center"/>
      <protection locked="0" hidden="1"/>
    </xf>
    <xf numFmtId="0" fontId="5" fillId="2" borderId="0" xfId="0" applyFont="1" applyFill="1" applyAlignment="1">
      <alignment horizontal="right" vertical="center" shrinkToFit="1"/>
    </xf>
    <xf numFmtId="3" fontId="17" fillId="2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/>
    </xf>
    <xf numFmtId="189" fontId="17" fillId="2" borderId="4" xfId="0" applyNumberFormat="1" applyFont="1" applyFill="1" applyBorder="1" applyAlignment="1" applyProtection="1">
      <alignment vertical="center" shrinkToFit="1"/>
      <protection locked="0" hidden="1"/>
    </xf>
    <xf numFmtId="0" fontId="5" fillId="2" borderId="0" xfId="0" applyFont="1" applyFill="1" applyAlignment="1">
      <alignment horizontal="center" vertical="center"/>
    </xf>
    <xf numFmtId="190" fontId="7" fillId="2" borderId="4" xfId="1" applyNumberFormat="1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right" vertical="center" shrinkToFit="1"/>
    </xf>
    <xf numFmtId="190" fontId="7" fillId="2" borderId="0" xfId="1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shrinkToFit="1"/>
    </xf>
    <xf numFmtId="190" fontId="20" fillId="2" borderId="4" xfId="1" applyNumberFormat="1" applyFont="1" applyFill="1" applyBorder="1" applyAlignment="1">
      <alignment horizontal="center" vertical="center" shrinkToFit="1"/>
    </xf>
    <xf numFmtId="191" fontId="7" fillId="2" borderId="4" xfId="1" applyNumberFormat="1" applyFont="1" applyFill="1" applyBorder="1" applyAlignment="1">
      <alignment horizontal="center" vertical="center" shrinkToFit="1"/>
    </xf>
    <xf numFmtId="191" fontId="7" fillId="2" borderId="0" xfId="1" applyNumberFormat="1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shrinkToFit="1"/>
    </xf>
    <xf numFmtId="3" fontId="7" fillId="2" borderId="4" xfId="1" applyNumberFormat="1" applyFont="1" applyFill="1" applyBorder="1" applyAlignment="1">
      <alignment horizontal="center" vertical="center" shrinkToFit="1"/>
    </xf>
    <xf numFmtId="192" fontId="7" fillId="2" borderId="4" xfId="0" applyNumberFormat="1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right" vertical="center" shrinkToFit="1"/>
    </xf>
    <xf numFmtId="192" fontId="27" fillId="2" borderId="4" xfId="0" applyNumberFormat="1" applyFont="1" applyFill="1" applyBorder="1" applyAlignment="1">
      <alignment vertical="center" shrinkToFit="1"/>
    </xf>
    <xf numFmtId="0" fontId="14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/>
    </xf>
    <xf numFmtId="0" fontId="18" fillId="2" borderId="0" xfId="0" applyFont="1" applyFill="1" applyAlignment="1">
      <alignment vertical="center" wrapText="1"/>
    </xf>
    <xf numFmtId="189" fontId="17" fillId="2" borderId="0" xfId="0" applyNumberFormat="1" applyFont="1" applyFill="1" applyAlignment="1" applyProtection="1">
      <alignment vertical="center" shrinkToFit="1"/>
      <protection locked="0" hidden="1"/>
    </xf>
    <xf numFmtId="2" fontId="5" fillId="2" borderId="0" xfId="0" applyNumberFormat="1" applyFont="1" applyFill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shrinkToFit="1"/>
      <protection locked="0"/>
    </xf>
    <xf numFmtId="3" fontId="17" fillId="2" borderId="4" xfId="1" applyNumberFormat="1" applyFont="1" applyFill="1" applyBorder="1" applyAlignment="1">
      <alignment horizontal="center" vertical="center" shrinkToFit="1"/>
    </xf>
    <xf numFmtId="192" fontId="21" fillId="2" borderId="0" xfId="0" applyNumberFormat="1" applyFont="1" applyFill="1" applyAlignment="1">
      <alignment vertical="center" shrinkToFit="1"/>
    </xf>
    <xf numFmtId="49" fontId="6" fillId="0" borderId="4" xfId="0" applyNumberFormat="1" applyFont="1" applyBorder="1" applyAlignment="1" applyProtection="1">
      <alignment vertical="center" shrinkToFit="1"/>
      <protection locked="0"/>
    </xf>
    <xf numFmtId="0" fontId="6" fillId="0" borderId="4" xfId="0" applyFont="1" applyBorder="1" applyProtection="1">
      <protection locked="0"/>
    </xf>
    <xf numFmtId="49" fontId="6" fillId="0" borderId="5" xfId="0" applyNumberFormat="1" applyFont="1" applyBorder="1" applyAlignment="1" applyProtection="1">
      <alignment vertical="center" shrinkToFit="1"/>
      <protection locked="0"/>
    </xf>
    <xf numFmtId="0" fontId="44" fillId="2" borderId="0" xfId="0" applyFont="1" applyFill="1" applyAlignment="1">
      <alignment vertical="top"/>
    </xf>
    <xf numFmtId="0" fontId="4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0" fontId="31" fillId="2" borderId="0" xfId="0" applyFont="1" applyFill="1" applyAlignment="1">
      <alignment horizontal="center" vertical="top" wrapText="1"/>
    </xf>
    <xf numFmtId="0" fontId="3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87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3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 shrinkToFit="1"/>
    </xf>
    <xf numFmtId="0" fontId="1" fillId="3" borderId="4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189" fontId="1" fillId="3" borderId="4" xfId="0" quotePrefix="1" applyNumberFormat="1" applyFont="1" applyFill="1" applyBorder="1" applyAlignment="1" applyProtection="1">
      <alignment vertical="center" shrinkToFit="1"/>
      <protection locked="0"/>
    </xf>
    <xf numFmtId="0" fontId="1" fillId="2" borderId="0" xfId="0" applyFont="1" applyFill="1" applyAlignment="1">
      <alignment horizontal="center" vertical="center" textRotation="90" shrinkToFit="1"/>
    </xf>
    <xf numFmtId="0" fontId="1" fillId="2" borderId="0" xfId="0" applyFont="1" applyFill="1" applyAlignment="1">
      <alignment horizontal="right" vertical="center" shrinkToFit="1"/>
    </xf>
    <xf numFmtId="0" fontId="1" fillId="2" borderId="0" xfId="0" applyFont="1" applyFill="1" applyAlignment="1">
      <alignment vertical="center" shrinkToFit="1"/>
    </xf>
    <xf numFmtId="0" fontId="1" fillId="2" borderId="0" xfId="0" applyFont="1" applyFill="1" applyAlignment="1">
      <alignment horizontal="center" vertical="center" shrinkToFit="1"/>
    </xf>
    <xf numFmtId="2" fontId="1" fillId="2" borderId="0" xfId="0" applyNumberFormat="1" applyFont="1" applyFill="1" applyAlignment="1">
      <alignment horizontal="center" vertical="center" shrinkToFit="1"/>
    </xf>
    <xf numFmtId="187" fontId="1" fillId="2" borderId="0" xfId="1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2" fontId="1" fillId="0" borderId="0" xfId="0" applyNumberFormat="1" applyFont="1" applyAlignment="1" applyProtection="1">
      <alignment horizontal="center" vertical="center" shrinkToFit="1"/>
      <protection locked="0"/>
    </xf>
    <xf numFmtId="187" fontId="1" fillId="0" borderId="0" xfId="1" applyFont="1" applyAlignment="1" applyProtection="1">
      <alignment horizontal="center" vertical="center" shrinkToFit="1"/>
      <protection locked="0"/>
    </xf>
    <xf numFmtId="1" fontId="1" fillId="0" borderId="0" xfId="0" applyNumberFormat="1" applyFont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88" fontId="5" fillId="2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1" fillId="7" borderId="5" xfId="0" applyFont="1" applyFill="1" applyBorder="1" applyAlignment="1" applyProtection="1">
      <alignment horizontal="center" vertical="center" shrinkToFit="1"/>
      <protection locked="0"/>
    </xf>
    <xf numFmtId="189" fontId="1" fillId="7" borderId="5" xfId="0" quotePrefix="1" applyNumberFormat="1" applyFont="1" applyFill="1" applyBorder="1" applyAlignment="1" applyProtection="1">
      <alignment vertical="center" shrinkToFit="1"/>
      <protection locked="0"/>
    </xf>
    <xf numFmtId="2" fontId="1" fillId="7" borderId="5" xfId="0" applyNumberFormat="1" applyFont="1" applyFill="1" applyBorder="1" applyAlignment="1" applyProtection="1">
      <alignment horizontal="center" vertical="center" shrinkToFit="1"/>
      <protection locked="0"/>
    </xf>
    <xf numFmtId="187" fontId="1" fillId="7" borderId="4" xfId="1" applyFont="1" applyFill="1" applyBorder="1" applyAlignment="1" applyProtection="1">
      <alignment horizontal="center" vertical="center" shrinkToFit="1"/>
      <protection locked="0"/>
    </xf>
    <xf numFmtId="1" fontId="1" fillId="7" borderId="5" xfId="0" applyNumberFormat="1" applyFont="1" applyFill="1" applyBorder="1" applyAlignment="1" applyProtection="1">
      <alignment horizontal="center" vertical="center" shrinkToFit="1"/>
      <protection locked="0"/>
    </xf>
    <xf numFmtId="187" fontId="1" fillId="7" borderId="5" xfId="1" applyFont="1" applyFill="1" applyBorder="1" applyAlignment="1" applyProtection="1">
      <alignment horizontal="center" vertical="center" shrinkToFit="1"/>
      <protection locked="0"/>
    </xf>
    <xf numFmtId="49" fontId="27" fillId="0" borderId="4" xfId="0" applyNumberFormat="1" applyFont="1" applyBorder="1" applyAlignment="1" applyProtection="1">
      <alignment vertical="center" shrinkToFit="1"/>
      <protection locked="0"/>
    </xf>
    <xf numFmtId="0" fontId="27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>
      <alignment horizontal="center" vertical="center" shrinkToFit="1"/>
    </xf>
    <xf numFmtId="0" fontId="50" fillId="2" borderId="0" xfId="0" applyFont="1" applyFill="1" applyAlignment="1">
      <alignment vertical="center" shrinkToFit="1"/>
    </xf>
    <xf numFmtId="2" fontId="26" fillId="2" borderId="1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0" fontId="20" fillId="0" borderId="3" xfId="0" applyFont="1" applyBorder="1" applyAlignment="1" applyProtection="1">
      <alignment horizontal="center" vertical="center" wrapText="1" shrinkToFit="1"/>
      <protection locked="0"/>
    </xf>
    <xf numFmtId="0" fontId="45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right" vertical="center" shrinkToFit="1"/>
    </xf>
    <xf numFmtId="0" fontId="14" fillId="0" borderId="0" xfId="0" applyFont="1" applyAlignment="1">
      <alignment horizontal="left" vertical="center" shrinkToFit="1"/>
    </xf>
    <xf numFmtId="2" fontId="5" fillId="5" borderId="4" xfId="0" applyNumberFormat="1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right" vertical="center" shrinkToFit="1"/>
    </xf>
    <xf numFmtId="0" fontId="14" fillId="2" borderId="4" xfId="0" applyFont="1" applyFill="1" applyBorder="1" applyAlignment="1">
      <alignment horizontal="left" shrinkToFit="1"/>
    </xf>
    <xf numFmtId="0" fontId="14" fillId="2" borderId="3" xfId="0" applyFont="1" applyFill="1" applyBorder="1" applyAlignment="1">
      <alignment horizontal="right" vertical="center" shrinkToFit="1"/>
    </xf>
    <xf numFmtId="0" fontId="8" fillId="2" borderId="0" xfId="0" applyFont="1" applyFill="1" applyAlignment="1">
      <alignment horizontal="right" vertical="center" shrinkToFit="1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center" vertical="center" shrinkToFit="1"/>
      <protection locked="0" hidden="1"/>
    </xf>
    <xf numFmtId="0" fontId="17" fillId="2" borderId="3" xfId="0" applyFont="1" applyFill="1" applyBorder="1" applyAlignment="1" applyProtection="1">
      <alignment horizontal="center" vertical="center" shrinkToFit="1"/>
      <protection locked="0" hidden="1"/>
    </xf>
    <xf numFmtId="0" fontId="4" fillId="2" borderId="0" xfId="0" applyFont="1" applyFill="1" applyAlignment="1">
      <alignment horizontal="right" vertical="center"/>
    </xf>
    <xf numFmtId="0" fontId="20" fillId="2" borderId="4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right" vertical="center" wrapText="1"/>
    </xf>
    <xf numFmtId="0" fontId="14" fillId="2" borderId="5" xfId="0" applyFont="1" applyFill="1" applyBorder="1" applyAlignment="1">
      <alignment vertical="center" shrinkToFit="1"/>
    </xf>
    <xf numFmtId="0" fontId="36" fillId="5" borderId="2" xfId="0" applyFont="1" applyFill="1" applyBorder="1" applyAlignment="1">
      <alignment horizontal="center" vertical="center" shrinkToFit="1"/>
    </xf>
    <xf numFmtId="0" fontId="36" fillId="5" borderId="3" xfId="0" applyFont="1" applyFill="1" applyBorder="1" applyAlignment="1">
      <alignment horizontal="center" vertical="center" shrinkToFit="1"/>
    </xf>
    <xf numFmtId="49" fontId="14" fillId="2" borderId="4" xfId="0" applyNumberFormat="1" applyFont="1" applyFill="1" applyBorder="1" applyAlignment="1">
      <alignment horizontal="right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5" borderId="3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textRotation="90" shrinkToFit="1"/>
    </xf>
    <xf numFmtId="0" fontId="5" fillId="4" borderId="10" xfId="0" applyFont="1" applyFill="1" applyBorder="1" applyAlignment="1">
      <alignment horizontal="center" vertical="center" textRotation="90" shrinkToFit="1"/>
    </xf>
    <xf numFmtId="0" fontId="5" fillId="4" borderId="5" xfId="0" applyFont="1" applyFill="1" applyBorder="1" applyAlignment="1">
      <alignment horizontal="center" vertical="center" textRotation="90" shrinkToFit="1"/>
    </xf>
    <xf numFmtId="0" fontId="4" fillId="6" borderId="1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shrinkToFit="1"/>
    </xf>
    <xf numFmtId="0" fontId="4" fillId="6" borderId="3" xfId="0" applyFont="1" applyFill="1" applyBorder="1" applyAlignment="1">
      <alignment horizontal="center" vertical="center" shrinkToFit="1"/>
    </xf>
    <xf numFmtId="0" fontId="36" fillId="6" borderId="1" xfId="0" applyFont="1" applyFill="1" applyBorder="1" applyAlignment="1">
      <alignment horizontal="center" vertical="center" shrinkToFit="1"/>
    </xf>
    <xf numFmtId="0" fontId="36" fillId="6" borderId="2" xfId="0" applyFont="1" applyFill="1" applyBorder="1" applyAlignment="1">
      <alignment horizontal="center" vertical="center" shrinkToFit="1"/>
    </xf>
    <xf numFmtId="0" fontId="36" fillId="6" borderId="3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textRotation="90" shrinkToFit="1"/>
    </xf>
    <xf numFmtId="0" fontId="5" fillId="6" borderId="10" xfId="0" applyFont="1" applyFill="1" applyBorder="1" applyAlignment="1">
      <alignment horizontal="center" vertical="center" textRotation="90" shrinkToFit="1"/>
    </xf>
    <xf numFmtId="0" fontId="5" fillId="6" borderId="5" xfId="0" applyFont="1" applyFill="1" applyBorder="1" applyAlignment="1">
      <alignment horizontal="center" vertical="center" textRotation="90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3" fillId="4" borderId="6" xfId="0" applyFont="1" applyFill="1" applyBorder="1" applyAlignment="1">
      <alignment horizontal="left" vertical="center" wrapText="1" shrinkToFit="1"/>
    </xf>
    <xf numFmtId="0" fontId="3" fillId="4" borderId="0" xfId="0" applyFont="1" applyFill="1" applyAlignment="1">
      <alignment horizontal="left" vertical="center" wrapText="1" shrinkToFit="1"/>
    </xf>
    <xf numFmtId="0" fontId="5" fillId="5" borderId="4" xfId="0" applyFont="1" applyFill="1" applyBorder="1" applyAlignment="1">
      <alignment horizontal="center" vertical="center" textRotation="90" shrinkToFit="1"/>
    </xf>
    <xf numFmtId="0" fontId="4" fillId="5" borderId="4" xfId="0" applyFont="1" applyFill="1" applyBorder="1" applyAlignment="1">
      <alignment horizontal="center" vertical="center" shrinkToFit="1"/>
    </xf>
    <xf numFmtId="0" fontId="14" fillId="2" borderId="2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142"/>
  <sheetViews>
    <sheetView showGridLines="0" zoomScale="120" zoomScaleNormal="120" zoomScaleSheetLayoutView="90" zoomScalePageLayoutView="120" workbookViewId="0">
      <pane ySplit="6" topLeftCell="A7" activePane="bottomLeft" state="frozen"/>
      <selection pane="bottomLeft" activeCell="K141" sqref="K141"/>
    </sheetView>
  </sheetViews>
  <sheetFormatPr defaultColWidth="9" defaultRowHeight="21.9" customHeight="1" x14ac:dyDescent="0.25"/>
  <cols>
    <col min="1" max="1" width="3.09765625" style="94" customWidth="1"/>
    <col min="2" max="2" width="19.09765625" style="95" customWidth="1"/>
    <col min="3" max="3" width="14.09765625" style="96" customWidth="1"/>
    <col min="4" max="4" width="8.09765625" style="96" customWidth="1"/>
    <col min="5" max="5" width="25.5" style="96" customWidth="1"/>
    <col min="6" max="6" width="13.5" style="96" customWidth="1"/>
    <col min="7" max="7" width="12.5" style="96" customWidth="1"/>
    <col min="8" max="8" width="8.19921875" style="94" customWidth="1"/>
    <col min="9" max="9" width="7" style="96" customWidth="1"/>
    <col min="10" max="10" width="7" style="97" customWidth="1"/>
    <col min="11" max="11" width="6" style="98" customWidth="1"/>
    <col min="12" max="12" width="5.5" style="94" customWidth="1"/>
    <col min="13" max="13" width="5.69921875" style="99" customWidth="1"/>
    <col min="14" max="14" width="7.5" style="93" customWidth="1"/>
    <col min="15" max="16384" width="9" style="93"/>
  </cols>
  <sheetData>
    <row r="1" spans="1:15" s="74" customFormat="1" ht="4.5" customHeight="1" x14ac:dyDescent="0.4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  <c r="O1" s="73"/>
    </row>
    <row r="2" spans="1:15" s="74" customFormat="1" ht="27.75" customHeight="1" x14ac:dyDescent="0.5">
      <c r="A2" s="75"/>
      <c r="B2" s="106" t="s">
        <v>54</v>
      </c>
      <c r="C2" s="122" t="s">
        <v>124</v>
      </c>
      <c r="D2" s="123"/>
      <c r="E2" s="124" t="s">
        <v>136</v>
      </c>
      <c r="F2" s="124"/>
      <c r="G2" s="124"/>
      <c r="H2" s="124"/>
      <c r="I2" s="124"/>
      <c r="J2" s="124"/>
      <c r="K2" s="124"/>
      <c r="L2" s="124"/>
      <c r="M2" s="124"/>
    </row>
    <row r="3" spans="1:15" s="74" customFormat="1" ht="5.25" customHeight="1" x14ac:dyDescent="0.4">
      <c r="A3" s="75"/>
      <c r="B3" s="76"/>
      <c r="C3" s="76" t="s">
        <v>55</v>
      </c>
      <c r="D3" s="76"/>
      <c r="E3" s="77"/>
      <c r="F3" s="77"/>
      <c r="G3" s="77"/>
      <c r="H3" s="77"/>
      <c r="I3" s="77"/>
      <c r="J3" s="78"/>
      <c r="K3" s="79"/>
      <c r="L3" s="77"/>
      <c r="M3" s="80"/>
    </row>
    <row r="4" spans="1:15" s="74" customFormat="1" ht="20.25" customHeight="1" x14ac:dyDescent="0.4">
      <c r="A4" s="81"/>
      <c r="B4" s="127" t="s">
        <v>137</v>
      </c>
      <c r="C4" s="127"/>
      <c r="D4" s="82">
        <f>COUNTIFS(D7:D142,"=ข้าราชการ")/2</f>
        <v>36</v>
      </c>
      <c r="E4" s="83" t="s">
        <v>138</v>
      </c>
      <c r="F4" s="82">
        <f>COUNTIFS(D7:D142,"=พนักงานราชการ")/2</f>
        <v>32</v>
      </c>
      <c r="G4" s="83" t="s">
        <v>47</v>
      </c>
      <c r="H4" s="84">
        <v>2567</v>
      </c>
      <c r="I4" s="85" t="s">
        <v>69</v>
      </c>
      <c r="J4" s="126" t="s">
        <v>141</v>
      </c>
      <c r="K4" s="126"/>
      <c r="L4" s="118" t="s">
        <v>45</v>
      </c>
      <c r="M4" s="86">
        <v>45523</v>
      </c>
    </row>
    <row r="5" spans="1:15" ht="4.5" customHeight="1" x14ac:dyDescent="0.25">
      <c r="A5" s="87"/>
      <c r="B5" s="125"/>
      <c r="C5" s="125"/>
      <c r="D5" s="88"/>
      <c r="E5" s="88"/>
      <c r="F5" s="89"/>
      <c r="G5" s="89"/>
      <c r="H5" s="90"/>
      <c r="I5" s="89"/>
      <c r="J5" s="91"/>
      <c r="K5" s="92"/>
      <c r="L5" s="90"/>
      <c r="M5" s="90"/>
    </row>
    <row r="6" spans="1:15" s="105" customFormat="1" ht="84" customHeight="1" x14ac:dyDescent="0.25">
      <c r="A6" s="100" t="s">
        <v>0</v>
      </c>
      <c r="B6" s="100" t="s">
        <v>139</v>
      </c>
      <c r="C6" s="100" t="s">
        <v>1</v>
      </c>
      <c r="D6" s="101" t="s">
        <v>3</v>
      </c>
      <c r="E6" s="100" t="s">
        <v>65</v>
      </c>
      <c r="F6" s="101" t="s">
        <v>4</v>
      </c>
      <c r="G6" s="102" t="s">
        <v>5</v>
      </c>
      <c r="H6" s="100" t="s">
        <v>2</v>
      </c>
      <c r="I6" s="103" t="s">
        <v>43</v>
      </c>
      <c r="J6" s="104" t="s">
        <v>44</v>
      </c>
      <c r="K6" s="119" t="s">
        <v>157</v>
      </c>
      <c r="L6" s="120" t="s">
        <v>50</v>
      </c>
      <c r="M6" s="100" t="s">
        <v>6</v>
      </c>
    </row>
    <row r="7" spans="1:15" ht="21.9" customHeight="1" x14ac:dyDescent="0.35">
      <c r="A7" s="121">
        <v>1</v>
      </c>
      <c r="B7" s="69" t="s">
        <v>147</v>
      </c>
      <c r="C7" s="107" t="s">
        <v>140</v>
      </c>
      <c r="D7" s="107" t="s">
        <v>51</v>
      </c>
      <c r="E7" s="117" t="s">
        <v>169</v>
      </c>
      <c r="F7" s="107" t="s">
        <v>170</v>
      </c>
      <c r="G7" s="182" t="s">
        <v>171</v>
      </c>
      <c r="H7" s="109" t="s">
        <v>124</v>
      </c>
      <c r="I7" s="110" t="s">
        <v>174</v>
      </c>
      <c r="J7" s="111">
        <f>IF(G7="ชุมชนนักปฏิบัติ(CoP)",3,3)</f>
        <v>3</v>
      </c>
      <c r="K7" s="114">
        <v>0</v>
      </c>
      <c r="L7" s="109" t="s">
        <v>125</v>
      </c>
      <c r="M7" s="113">
        <v>2</v>
      </c>
    </row>
    <row r="8" spans="1:15" ht="21.9" customHeight="1" x14ac:dyDescent="0.35">
      <c r="A8" s="121">
        <v>1</v>
      </c>
      <c r="B8" s="69" t="s">
        <v>147</v>
      </c>
      <c r="C8" s="107" t="s">
        <v>140</v>
      </c>
      <c r="D8" s="107" t="s">
        <v>51</v>
      </c>
      <c r="E8" s="117" t="s">
        <v>172</v>
      </c>
      <c r="F8" s="107" t="s">
        <v>70</v>
      </c>
      <c r="G8" s="182" t="s">
        <v>126</v>
      </c>
      <c r="H8" s="109" t="s">
        <v>124</v>
      </c>
      <c r="I8" s="110" t="s">
        <v>173</v>
      </c>
      <c r="J8" s="111">
        <f t="shared" ref="J8:J71" si="0">IF(G8="ชุมชนนักปฏิบัติ(CoP)",3,3)</f>
        <v>3</v>
      </c>
      <c r="K8" s="112">
        <v>0</v>
      </c>
      <c r="L8" s="109" t="s">
        <v>125</v>
      </c>
      <c r="M8" s="113">
        <v>2</v>
      </c>
    </row>
    <row r="9" spans="1:15" ht="21.9" customHeight="1" x14ac:dyDescent="0.25">
      <c r="A9" s="121">
        <v>2</v>
      </c>
      <c r="B9" s="70" t="s">
        <v>141</v>
      </c>
      <c r="C9" s="108" t="s">
        <v>74</v>
      </c>
      <c r="D9" s="107" t="s">
        <v>51</v>
      </c>
      <c r="E9" s="117" t="s">
        <v>169</v>
      </c>
      <c r="F9" s="107" t="s">
        <v>170</v>
      </c>
      <c r="G9" s="182" t="s">
        <v>171</v>
      </c>
      <c r="H9" s="109" t="s">
        <v>124</v>
      </c>
      <c r="I9" s="110" t="s">
        <v>174</v>
      </c>
      <c r="J9" s="111">
        <f t="shared" si="0"/>
        <v>3</v>
      </c>
      <c r="K9" s="112">
        <v>0</v>
      </c>
      <c r="L9" s="109" t="s">
        <v>125</v>
      </c>
      <c r="M9" s="113">
        <v>2</v>
      </c>
    </row>
    <row r="10" spans="1:15" ht="21.9" customHeight="1" x14ac:dyDescent="0.25">
      <c r="A10" s="121">
        <v>2</v>
      </c>
      <c r="B10" s="70" t="s">
        <v>141</v>
      </c>
      <c r="C10" s="108" t="s">
        <v>74</v>
      </c>
      <c r="D10" s="107" t="s">
        <v>51</v>
      </c>
      <c r="E10" s="117" t="s">
        <v>172</v>
      </c>
      <c r="F10" s="107" t="s">
        <v>70</v>
      </c>
      <c r="G10" s="182" t="s">
        <v>126</v>
      </c>
      <c r="H10" s="109" t="s">
        <v>124</v>
      </c>
      <c r="I10" s="110" t="s">
        <v>173</v>
      </c>
      <c r="J10" s="111">
        <f t="shared" si="0"/>
        <v>3</v>
      </c>
      <c r="K10" s="112">
        <v>0</v>
      </c>
      <c r="L10" s="109" t="s">
        <v>125</v>
      </c>
      <c r="M10" s="113">
        <v>2</v>
      </c>
    </row>
    <row r="11" spans="1:15" ht="21.9" customHeight="1" x14ac:dyDescent="0.25">
      <c r="A11" s="121">
        <v>3</v>
      </c>
      <c r="B11" s="70" t="s">
        <v>164</v>
      </c>
      <c r="C11" s="108" t="s">
        <v>74</v>
      </c>
      <c r="D11" s="107" t="s">
        <v>51</v>
      </c>
      <c r="E11" s="117" t="s">
        <v>169</v>
      </c>
      <c r="F11" s="107" t="s">
        <v>170</v>
      </c>
      <c r="G11" s="182" t="s">
        <v>171</v>
      </c>
      <c r="H11" s="109" t="s">
        <v>124</v>
      </c>
      <c r="I11" s="110" t="s">
        <v>174</v>
      </c>
      <c r="J11" s="111">
        <f t="shared" si="0"/>
        <v>3</v>
      </c>
      <c r="K11" s="112">
        <v>0</v>
      </c>
      <c r="L11" s="109" t="s">
        <v>125</v>
      </c>
      <c r="M11" s="113">
        <v>2</v>
      </c>
    </row>
    <row r="12" spans="1:15" ht="21.9" customHeight="1" x14ac:dyDescent="0.25">
      <c r="A12" s="121">
        <v>3</v>
      </c>
      <c r="B12" s="70" t="s">
        <v>164</v>
      </c>
      <c r="C12" s="108" t="s">
        <v>74</v>
      </c>
      <c r="D12" s="107" t="s">
        <v>51</v>
      </c>
      <c r="E12" s="117" t="s">
        <v>172</v>
      </c>
      <c r="F12" s="107" t="s">
        <v>70</v>
      </c>
      <c r="G12" s="182" t="s">
        <v>126</v>
      </c>
      <c r="H12" s="109" t="s">
        <v>124</v>
      </c>
      <c r="I12" s="110" t="s">
        <v>173</v>
      </c>
      <c r="J12" s="111">
        <f t="shared" si="0"/>
        <v>3</v>
      </c>
      <c r="K12" s="112">
        <v>0</v>
      </c>
      <c r="L12" s="109" t="s">
        <v>125</v>
      </c>
      <c r="M12" s="113">
        <v>2</v>
      </c>
    </row>
    <row r="13" spans="1:15" ht="21.9" customHeight="1" x14ac:dyDescent="0.25">
      <c r="A13" s="121">
        <v>4</v>
      </c>
      <c r="B13" s="70" t="s">
        <v>158</v>
      </c>
      <c r="C13" s="108" t="s">
        <v>73</v>
      </c>
      <c r="D13" s="107" t="s">
        <v>51</v>
      </c>
      <c r="E13" s="117" t="s">
        <v>169</v>
      </c>
      <c r="F13" s="107" t="s">
        <v>170</v>
      </c>
      <c r="G13" s="182" t="s">
        <v>171</v>
      </c>
      <c r="H13" s="109" t="s">
        <v>124</v>
      </c>
      <c r="I13" s="110" t="s">
        <v>174</v>
      </c>
      <c r="J13" s="111">
        <f t="shared" si="0"/>
        <v>3</v>
      </c>
      <c r="K13" s="112">
        <v>0</v>
      </c>
      <c r="L13" s="109" t="s">
        <v>125</v>
      </c>
      <c r="M13" s="113">
        <v>2</v>
      </c>
    </row>
    <row r="14" spans="1:15" ht="21.9" customHeight="1" x14ac:dyDescent="0.25">
      <c r="A14" s="121">
        <v>4</v>
      </c>
      <c r="B14" s="70" t="s">
        <v>158</v>
      </c>
      <c r="C14" s="108" t="s">
        <v>73</v>
      </c>
      <c r="D14" s="107" t="s">
        <v>51</v>
      </c>
      <c r="E14" s="117" t="s">
        <v>172</v>
      </c>
      <c r="F14" s="107" t="s">
        <v>70</v>
      </c>
      <c r="G14" s="182" t="s">
        <v>126</v>
      </c>
      <c r="H14" s="109" t="s">
        <v>124</v>
      </c>
      <c r="I14" s="110" t="s">
        <v>173</v>
      </c>
      <c r="J14" s="111">
        <f t="shared" si="0"/>
        <v>3</v>
      </c>
      <c r="K14" s="112">
        <v>0</v>
      </c>
      <c r="L14" s="109" t="s">
        <v>125</v>
      </c>
      <c r="M14" s="113">
        <v>2</v>
      </c>
    </row>
    <row r="15" spans="1:15" ht="21.9" customHeight="1" x14ac:dyDescent="0.25">
      <c r="A15" s="121">
        <v>5</v>
      </c>
      <c r="B15" s="68" t="s">
        <v>75</v>
      </c>
      <c r="C15" s="108" t="s">
        <v>73</v>
      </c>
      <c r="D15" s="107" t="s">
        <v>51</v>
      </c>
      <c r="E15" s="117" t="s">
        <v>169</v>
      </c>
      <c r="F15" s="107" t="s">
        <v>170</v>
      </c>
      <c r="G15" s="182" t="s">
        <v>171</v>
      </c>
      <c r="H15" s="109" t="s">
        <v>124</v>
      </c>
      <c r="I15" s="110" t="s">
        <v>174</v>
      </c>
      <c r="J15" s="111">
        <f t="shared" si="0"/>
        <v>3</v>
      </c>
      <c r="K15" s="112">
        <v>0</v>
      </c>
      <c r="L15" s="109" t="s">
        <v>125</v>
      </c>
      <c r="M15" s="113">
        <v>2</v>
      </c>
    </row>
    <row r="16" spans="1:15" ht="21.9" customHeight="1" x14ac:dyDescent="0.25">
      <c r="A16" s="121">
        <v>5</v>
      </c>
      <c r="B16" s="68" t="s">
        <v>75</v>
      </c>
      <c r="C16" s="108" t="s">
        <v>73</v>
      </c>
      <c r="D16" s="107" t="s">
        <v>51</v>
      </c>
      <c r="E16" s="117" t="s">
        <v>172</v>
      </c>
      <c r="F16" s="107" t="s">
        <v>70</v>
      </c>
      <c r="G16" s="182" t="s">
        <v>126</v>
      </c>
      <c r="H16" s="109" t="s">
        <v>124</v>
      </c>
      <c r="I16" s="110" t="s">
        <v>173</v>
      </c>
      <c r="J16" s="111">
        <f t="shared" si="0"/>
        <v>3</v>
      </c>
      <c r="K16" s="112">
        <v>0</v>
      </c>
      <c r="L16" s="109" t="s">
        <v>125</v>
      </c>
      <c r="M16" s="113">
        <v>2</v>
      </c>
    </row>
    <row r="17" spans="1:13" ht="21.9" customHeight="1" x14ac:dyDescent="0.25">
      <c r="A17" s="121">
        <v>6</v>
      </c>
      <c r="B17" s="68" t="s">
        <v>76</v>
      </c>
      <c r="C17" s="108" t="s">
        <v>73</v>
      </c>
      <c r="D17" s="107" t="s">
        <v>51</v>
      </c>
      <c r="E17" s="117" t="s">
        <v>169</v>
      </c>
      <c r="F17" s="107" t="s">
        <v>170</v>
      </c>
      <c r="G17" s="182" t="s">
        <v>171</v>
      </c>
      <c r="H17" s="109" t="s">
        <v>124</v>
      </c>
      <c r="I17" s="110" t="s">
        <v>174</v>
      </c>
      <c r="J17" s="111">
        <f t="shared" si="0"/>
        <v>3</v>
      </c>
      <c r="K17" s="112">
        <v>0</v>
      </c>
      <c r="L17" s="109" t="s">
        <v>125</v>
      </c>
      <c r="M17" s="113">
        <v>2</v>
      </c>
    </row>
    <row r="18" spans="1:13" ht="21.9" customHeight="1" x14ac:dyDescent="0.25">
      <c r="A18" s="121">
        <v>6</v>
      </c>
      <c r="B18" s="68" t="s">
        <v>76</v>
      </c>
      <c r="C18" s="108" t="s">
        <v>73</v>
      </c>
      <c r="D18" s="107" t="s">
        <v>51</v>
      </c>
      <c r="E18" s="117" t="s">
        <v>172</v>
      </c>
      <c r="F18" s="107" t="s">
        <v>70</v>
      </c>
      <c r="G18" s="182" t="s">
        <v>126</v>
      </c>
      <c r="H18" s="109" t="s">
        <v>124</v>
      </c>
      <c r="I18" s="110" t="s">
        <v>173</v>
      </c>
      <c r="J18" s="111">
        <f t="shared" si="0"/>
        <v>3</v>
      </c>
      <c r="K18" s="112">
        <v>0</v>
      </c>
      <c r="L18" s="109" t="s">
        <v>125</v>
      </c>
      <c r="M18" s="113">
        <v>2</v>
      </c>
    </row>
    <row r="19" spans="1:13" ht="21.9" customHeight="1" x14ac:dyDescent="0.25">
      <c r="A19" s="121">
        <v>7</v>
      </c>
      <c r="B19" s="68" t="s">
        <v>148</v>
      </c>
      <c r="C19" s="108" t="s">
        <v>74</v>
      </c>
      <c r="D19" s="107" t="s">
        <v>51</v>
      </c>
      <c r="E19" s="117" t="s">
        <v>169</v>
      </c>
      <c r="F19" s="107" t="s">
        <v>170</v>
      </c>
      <c r="G19" s="182" t="s">
        <v>171</v>
      </c>
      <c r="H19" s="109" t="s">
        <v>124</v>
      </c>
      <c r="I19" s="110" t="s">
        <v>174</v>
      </c>
      <c r="J19" s="111">
        <f t="shared" si="0"/>
        <v>3</v>
      </c>
      <c r="K19" s="112">
        <v>0</v>
      </c>
      <c r="L19" s="109" t="s">
        <v>125</v>
      </c>
      <c r="M19" s="113">
        <v>2</v>
      </c>
    </row>
    <row r="20" spans="1:13" ht="21.9" customHeight="1" x14ac:dyDescent="0.25">
      <c r="A20" s="121">
        <v>7</v>
      </c>
      <c r="B20" s="68" t="s">
        <v>148</v>
      </c>
      <c r="C20" s="108" t="s">
        <v>74</v>
      </c>
      <c r="D20" s="107" t="s">
        <v>51</v>
      </c>
      <c r="E20" s="117" t="s">
        <v>172</v>
      </c>
      <c r="F20" s="107" t="s">
        <v>70</v>
      </c>
      <c r="G20" s="182" t="s">
        <v>126</v>
      </c>
      <c r="H20" s="109" t="s">
        <v>124</v>
      </c>
      <c r="I20" s="110" t="s">
        <v>173</v>
      </c>
      <c r="J20" s="111">
        <f t="shared" si="0"/>
        <v>3</v>
      </c>
      <c r="K20" s="112">
        <v>0</v>
      </c>
      <c r="L20" s="109" t="s">
        <v>125</v>
      </c>
      <c r="M20" s="113">
        <v>2</v>
      </c>
    </row>
    <row r="21" spans="1:13" ht="21.9" customHeight="1" x14ac:dyDescent="0.25">
      <c r="A21" s="121">
        <v>8</v>
      </c>
      <c r="B21" s="68" t="s">
        <v>165</v>
      </c>
      <c r="C21" s="108" t="s">
        <v>74</v>
      </c>
      <c r="D21" s="107" t="s">
        <v>51</v>
      </c>
      <c r="E21" s="117" t="s">
        <v>169</v>
      </c>
      <c r="F21" s="107" t="s">
        <v>170</v>
      </c>
      <c r="G21" s="182" t="s">
        <v>171</v>
      </c>
      <c r="H21" s="109" t="s">
        <v>124</v>
      </c>
      <c r="I21" s="110" t="s">
        <v>174</v>
      </c>
      <c r="J21" s="111">
        <f t="shared" si="0"/>
        <v>3</v>
      </c>
      <c r="K21" s="112">
        <v>0</v>
      </c>
      <c r="L21" s="109" t="s">
        <v>125</v>
      </c>
      <c r="M21" s="113">
        <v>2</v>
      </c>
    </row>
    <row r="22" spans="1:13" ht="21.9" customHeight="1" x14ac:dyDescent="0.25">
      <c r="A22" s="121">
        <v>8</v>
      </c>
      <c r="B22" s="68" t="s">
        <v>165</v>
      </c>
      <c r="C22" s="108" t="s">
        <v>74</v>
      </c>
      <c r="D22" s="107" t="s">
        <v>51</v>
      </c>
      <c r="E22" s="117" t="s">
        <v>172</v>
      </c>
      <c r="F22" s="107" t="s">
        <v>70</v>
      </c>
      <c r="G22" s="182" t="s">
        <v>126</v>
      </c>
      <c r="H22" s="109" t="s">
        <v>124</v>
      </c>
      <c r="I22" s="110" t="s">
        <v>173</v>
      </c>
      <c r="J22" s="111">
        <f t="shared" si="0"/>
        <v>3</v>
      </c>
      <c r="K22" s="112">
        <v>0</v>
      </c>
      <c r="L22" s="109" t="s">
        <v>125</v>
      </c>
      <c r="M22" s="113">
        <v>2</v>
      </c>
    </row>
    <row r="23" spans="1:13" ht="21.9" customHeight="1" x14ac:dyDescent="0.25">
      <c r="A23" s="121">
        <v>9</v>
      </c>
      <c r="B23" s="68" t="s">
        <v>131</v>
      </c>
      <c r="C23" s="108" t="s">
        <v>73</v>
      </c>
      <c r="D23" s="107" t="s">
        <v>51</v>
      </c>
      <c r="E23" s="117" t="s">
        <v>169</v>
      </c>
      <c r="F23" s="107" t="s">
        <v>170</v>
      </c>
      <c r="G23" s="182" t="s">
        <v>171</v>
      </c>
      <c r="H23" s="109" t="s">
        <v>124</v>
      </c>
      <c r="I23" s="110" t="s">
        <v>174</v>
      </c>
      <c r="J23" s="111">
        <f t="shared" si="0"/>
        <v>3</v>
      </c>
      <c r="K23" s="112">
        <v>0</v>
      </c>
      <c r="L23" s="109" t="s">
        <v>125</v>
      </c>
      <c r="M23" s="113">
        <v>2</v>
      </c>
    </row>
    <row r="24" spans="1:13" ht="21.9" customHeight="1" x14ac:dyDescent="0.25">
      <c r="A24" s="121">
        <v>9</v>
      </c>
      <c r="B24" s="68" t="s">
        <v>131</v>
      </c>
      <c r="C24" s="108" t="s">
        <v>73</v>
      </c>
      <c r="D24" s="107" t="s">
        <v>51</v>
      </c>
      <c r="E24" s="117" t="s">
        <v>172</v>
      </c>
      <c r="F24" s="107" t="s">
        <v>70</v>
      </c>
      <c r="G24" s="182" t="s">
        <v>126</v>
      </c>
      <c r="H24" s="109" t="s">
        <v>124</v>
      </c>
      <c r="I24" s="110" t="s">
        <v>173</v>
      </c>
      <c r="J24" s="111">
        <f t="shared" si="0"/>
        <v>3</v>
      </c>
      <c r="K24" s="112">
        <v>0</v>
      </c>
      <c r="L24" s="109" t="s">
        <v>125</v>
      </c>
      <c r="M24" s="113">
        <v>2</v>
      </c>
    </row>
    <row r="25" spans="1:13" ht="21.9" customHeight="1" x14ac:dyDescent="0.25">
      <c r="A25" s="121">
        <v>10</v>
      </c>
      <c r="B25" s="68" t="s">
        <v>77</v>
      </c>
      <c r="C25" s="108" t="s">
        <v>73</v>
      </c>
      <c r="D25" s="107" t="s">
        <v>51</v>
      </c>
      <c r="E25" s="117" t="s">
        <v>169</v>
      </c>
      <c r="F25" s="107" t="s">
        <v>170</v>
      </c>
      <c r="G25" s="182" t="s">
        <v>171</v>
      </c>
      <c r="H25" s="109" t="s">
        <v>124</v>
      </c>
      <c r="I25" s="110" t="s">
        <v>174</v>
      </c>
      <c r="J25" s="111">
        <f t="shared" si="0"/>
        <v>3</v>
      </c>
      <c r="K25" s="112">
        <v>0</v>
      </c>
      <c r="L25" s="109" t="s">
        <v>125</v>
      </c>
      <c r="M25" s="113">
        <v>2</v>
      </c>
    </row>
    <row r="26" spans="1:13" ht="21.9" customHeight="1" x14ac:dyDescent="0.25">
      <c r="A26" s="121">
        <v>10</v>
      </c>
      <c r="B26" s="68" t="s">
        <v>77</v>
      </c>
      <c r="C26" s="108" t="s">
        <v>73</v>
      </c>
      <c r="D26" s="107" t="s">
        <v>51</v>
      </c>
      <c r="E26" s="117" t="s">
        <v>172</v>
      </c>
      <c r="F26" s="107" t="s">
        <v>70</v>
      </c>
      <c r="G26" s="182" t="s">
        <v>126</v>
      </c>
      <c r="H26" s="109" t="s">
        <v>124</v>
      </c>
      <c r="I26" s="110" t="s">
        <v>173</v>
      </c>
      <c r="J26" s="111">
        <f t="shared" si="0"/>
        <v>3</v>
      </c>
      <c r="K26" s="112">
        <v>0</v>
      </c>
      <c r="L26" s="109" t="s">
        <v>125</v>
      </c>
      <c r="M26" s="113">
        <v>2</v>
      </c>
    </row>
    <row r="27" spans="1:13" ht="21.9" customHeight="1" x14ac:dyDescent="0.25">
      <c r="A27" s="121">
        <v>11</v>
      </c>
      <c r="B27" s="68" t="s">
        <v>149</v>
      </c>
      <c r="C27" s="108" t="s">
        <v>78</v>
      </c>
      <c r="D27" s="108" t="s">
        <v>63</v>
      </c>
      <c r="E27" s="117" t="s">
        <v>169</v>
      </c>
      <c r="F27" s="107" t="s">
        <v>170</v>
      </c>
      <c r="G27" s="182" t="s">
        <v>171</v>
      </c>
      <c r="H27" s="109" t="s">
        <v>124</v>
      </c>
      <c r="I27" s="110" t="s">
        <v>174</v>
      </c>
      <c r="J27" s="111">
        <f t="shared" si="0"/>
        <v>3</v>
      </c>
      <c r="K27" s="112">
        <v>0</v>
      </c>
      <c r="L27" s="109" t="s">
        <v>125</v>
      </c>
      <c r="M27" s="113">
        <v>2</v>
      </c>
    </row>
    <row r="28" spans="1:13" ht="21.9" customHeight="1" x14ac:dyDescent="0.25">
      <c r="A28" s="121">
        <v>11</v>
      </c>
      <c r="B28" s="68" t="s">
        <v>149</v>
      </c>
      <c r="C28" s="108" t="s">
        <v>78</v>
      </c>
      <c r="D28" s="108" t="s">
        <v>63</v>
      </c>
      <c r="E28" s="117" t="s">
        <v>172</v>
      </c>
      <c r="F28" s="107" t="s">
        <v>70</v>
      </c>
      <c r="G28" s="182" t="s">
        <v>126</v>
      </c>
      <c r="H28" s="109" t="s">
        <v>124</v>
      </c>
      <c r="I28" s="110" t="s">
        <v>173</v>
      </c>
      <c r="J28" s="111">
        <f t="shared" si="0"/>
        <v>3</v>
      </c>
      <c r="K28" s="112">
        <v>0</v>
      </c>
      <c r="L28" s="109" t="s">
        <v>125</v>
      </c>
      <c r="M28" s="113">
        <v>2</v>
      </c>
    </row>
    <row r="29" spans="1:13" ht="21.9" customHeight="1" x14ac:dyDescent="0.25">
      <c r="A29" s="121">
        <v>12</v>
      </c>
      <c r="B29" s="68" t="s">
        <v>79</v>
      </c>
      <c r="C29" s="108" t="s">
        <v>78</v>
      </c>
      <c r="D29" s="108" t="s">
        <v>63</v>
      </c>
      <c r="E29" s="117" t="s">
        <v>169</v>
      </c>
      <c r="F29" s="107" t="s">
        <v>170</v>
      </c>
      <c r="G29" s="182" t="s">
        <v>171</v>
      </c>
      <c r="H29" s="109" t="s">
        <v>124</v>
      </c>
      <c r="I29" s="110" t="s">
        <v>174</v>
      </c>
      <c r="J29" s="111">
        <f t="shared" si="0"/>
        <v>3</v>
      </c>
      <c r="K29" s="112">
        <v>0</v>
      </c>
      <c r="L29" s="109" t="s">
        <v>125</v>
      </c>
      <c r="M29" s="113">
        <v>2</v>
      </c>
    </row>
    <row r="30" spans="1:13" ht="21.9" customHeight="1" x14ac:dyDescent="0.25">
      <c r="A30" s="121">
        <v>12</v>
      </c>
      <c r="B30" s="68" t="s">
        <v>79</v>
      </c>
      <c r="C30" s="108" t="s">
        <v>78</v>
      </c>
      <c r="D30" s="108" t="s">
        <v>63</v>
      </c>
      <c r="E30" s="117" t="s">
        <v>172</v>
      </c>
      <c r="F30" s="107" t="s">
        <v>70</v>
      </c>
      <c r="G30" s="182" t="s">
        <v>126</v>
      </c>
      <c r="H30" s="109" t="s">
        <v>124</v>
      </c>
      <c r="I30" s="110" t="s">
        <v>173</v>
      </c>
      <c r="J30" s="111">
        <f t="shared" si="0"/>
        <v>3</v>
      </c>
      <c r="K30" s="112">
        <v>0</v>
      </c>
      <c r="L30" s="109" t="s">
        <v>125</v>
      </c>
      <c r="M30" s="113">
        <v>2</v>
      </c>
    </row>
    <row r="31" spans="1:13" ht="21.9" customHeight="1" x14ac:dyDescent="0.25">
      <c r="A31" s="121">
        <v>13</v>
      </c>
      <c r="B31" s="68" t="s">
        <v>127</v>
      </c>
      <c r="C31" s="108" t="s">
        <v>78</v>
      </c>
      <c r="D31" s="108" t="s">
        <v>63</v>
      </c>
      <c r="E31" s="117" t="s">
        <v>169</v>
      </c>
      <c r="F31" s="107" t="s">
        <v>170</v>
      </c>
      <c r="G31" s="182" t="s">
        <v>171</v>
      </c>
      <c r="H31" s="109" t="s">
        <v>124</v>
      </c>
      <c r="I31" s="110" t="s">
        <v>174</v>
      </c>
      <c r="J31" s="111">
        <f t="shared" si="0"/>
        <v>3</v>
      </c>
      <c r="K31" s="112">
        <v>0</v>
      </c>
      <c r="L31" s="109" t="s">
        <v>125</v>
      </c>
      <c r="M31" s="113">
        <v>2</v>
      </c>
    </row>
    <row r="32" spans="1:13" ht="21.9" customHeight="1" x14ac:dyDescent="0.25">
      <c r="A32" s="121">
        <v>13</v>
      </c>
      <c r="B32" s="68" t="s">
        <v>127</v>
      </c>
      <c r="C32" s="108" t="s">
        <v>78</v>
      </c>
      <c r="D32" s="108" t="s">
        <v>63</v>
      </c>
      <c r="E32" s="117" t="s">
        <v>172</v>
      </c>
      <c r="F32" s="107" t="s">
        <v>70</v>
      </c>
      <c r="G32" s="182" t="s">
        <v>126</v>
      </c>
      <c r="H32" s="109" t="s">
        <v>124</v>
      </c>
      <c r="I32" s="110" t="s">
        <v>173</v>
      </c>
      <c r="J32" s="111">
        <f t="shared" si="0"/>
        <v>3</v>
      </c>
      <c r="K32" s="112">
        <v>0</v>
      </c>
      <c r="L32" s="109" t="s">
        <v>125</v>
      </c>
      <c r="M32" s="113">
        <v>2</v>
      </c>
    </row>
    <row r="33" spans="1:13" ht="21.9" customHeight="1" x14ac:dyDescent="0.25">
      <c r="A33" s="121">
        <v>14</v>
      </c>
      <c r="B33" s="68" t="s">
        <v>80</v>
      </c>
      <c r="C33" s="108" t="s">
        <v>78</v>
      </c>
      <c r="D33" s="108" t="s">
        <v>63</v>
      </c>
      <c r="E33" s="117" t="s">
        <v>169</v>
      </c>
      <c r="F33" s="107" t="s">
        <v>170</v>
      </c>
      <c r="G33" s="182" t="s">
        <v>171</v>
      </c>
      <c r="H33" s="109" t="s">
        <v>124</v>
      </c>
      <c r="I33" s="110" t="s">
        <v>174</v>
      </c>
      <c r="J33" s="111">
        <f t="shared" si="0"/>
        <v>3</v>
      </c>
      <c r="K33" s="112">
        <v>0</v>
      </c>
      <c r="L33" s="109" t="s">
        <v>125</v>
      </c>
      <c r="M33" s="113">
        <v>2</v>
      </c>
    </row>
    <row r="34" spans="1:13" ht="21.9" customHeight="1" x14ac:dyDescent="0.25">
      <c r="A34" s="121">
        <v>14</v>
      </c>
      <c r="B34" s="68" t="s">
        <v>80</v>
      </c>
      <c r="C34" s="108" t="s">
        <v>78</v>
      </c>
      <c r="D34" s="108" t="s">
        <v>63</v>
      </c>
      <c r="E34" s="117" t="s">
        <v>172</v>
      </c>
      <c r="F34" s="107" t="s">
        <v>70</v>
      </c>
      <c r="G34" s="182" t="s">
        <v>126</v>
      </c>
      <c r="H34" s="109" t="s">
        <v>124</v>
      </c>
      <c r="I34" s="110" t="s">
        <v>173</v>
      </c>
      <c r="J34" s="111">
        <f t="shared" si="0"/>
        <v>3</v>
      </c>
      <c r="K34" s="112">
        <v>0</v>
      </c>
      <c r="L34" s="109" t="s">
        <v>125</v>
      </c>
      <c r="M34" s="113">
        <v>2</v>
      </c>
    </row>
    <row r="35" spans="1:13" ht="21.9" customHeight="1" x14ac:dyDescent="0.25">
      <c r="A35" s="121">
        <v>15</v>
      </c>
      <c r="B35" s="68" t="s">
        <v>81</v>
      </c>
      <c r="C35" s="108" t="s">
        <v>78</v>
      </c>
      <c r="D35" s="108" t="s">
        <v>63</v>
      </c>
      <c r="E35" s="117" t="s">
        <v>169</v>
      </c>
      <c r="F35" s="107" t="s">
        <v>170</v>
      </c>
      <c r="G35" s="182" t="s">
        <v>171</v>
      </c>
      <c r="H35" s="109" t="s">
        <v>124</v>
      </c>
      <c r="I35" s="110" t="s">
        <v>174</v>
      </c>
      <c r="J35" s="111">
        <f t="shared" si="0"/>
        <v>3</v>
      </c>
      <c r="K35" s="112">
        <v>0</v>
      </c>
      <c r="L35" s="109" t="s">
        <v>125</v>
      </c>
      <c r="M35" s="113">
        <v>2</v>
      </c>
    </row>
    <row r="36" spans="1:13" ht="21.9" customHeight="1" x14ac:dyDescent="0.25">
      <c r="A36" s="121">
        <v>15</v>
      </c>
      <c r="B36" s="68" t="s">
        <v>81</v>
      </c>
      <c r="C36" s="108" t="s">
        <v>78</v>
      </c>
      <c r="D36" s="108" t="s">
        <v>63</v>
      </c>
      <c r="E36" s="117" t="s">
        <v>172</v>
      </c>
      <c r="F36" s="107" t="s">
        <v>70</v>
      </c>
      <c r="G36" s="182" t="s">
        <v>126</v>
      </c>
      <c r="H36" s="109" t="s">
        <v>124</v>
      </c>
      <c r="I36" s="110" t="s">
        <v>173</v>
      </c>
      <c r="J36" s="111">
        <f t="shared" si="0"/>
        <v>3</v>
      </c>
      <c r="K36" s="112">
        <v>0</v>
      </c>
      <c r="L36" s="109" t="s">
        <v>125</v>
      </c>
      <c r="M36" s="113">
        <v>2</v>
      </c>
    </row>
    <row r="37" spans="1:13" ht="21.9" customHeight="1" x14ac:dyDescent="0.25">
      <c r="A37" s="121">
        <v>16</v>
      </c>
      <c r="B37" s="68" t="s">
        <v>153</v>
      </c>
      <c r="C37" s="108" t="s">
        <v>82</v>
      </c>
      <c r="D37" s="108" t="s">
        <v>63</v>
      </c>
      <c r="E37" s="117" t="s">
        <v>169</v>
      </c>
      <c r="F37" s="107" t="s">
        <v>170</v>
      </c>
      <c r="G37" s="182" t="s">
        <v>171</v>
      </c>
      <c r="H37" s="109" t="s">
        <v>124</v>
      </c>
      <c r="I37" s="110" t="s">
        <v>174</v>
      </c>
      <c r="J37" s="111">
        <f t="shared" si="0"/>
        <v>3</v>
      </c>
      <c r="K37" s="112">
        <v>0</v>
      </c>
      <c r="L37" s="109" t="s">
        <v>125</v>
      </c>
      <c r="M37" s="113">
        <v>2</v>
      </c>
    </row>
    <row r="38" spans="1:13" ht="21.9" customHeight="1" x14ac:dyDescent="0.25">
      <c r="A38" s="121">
        <v>16</v>
      </c>
      <c r="B38" s="68" t="s">
        <v>153</v>
      </c>
      <c r="C38" s="108" t="s">
        <v>82</v>
      </c>
      <c r="D38" s="108" t="s">
        <v>63</v>
      </c>
      <c r="E38" s="117" t="s">
        <v>172</v>
      </c>
      <c r="F38" s="107" t="s">
        <v>70</v>
      </c>
      <c r="G38" s="182" t="s">
        <v>126</v>
      </c>
      <c r="H38" s="109" t="s">
        <v>124</v>
      </c>
      <c r="I38" s="110" t="s">
        <v>173</v>
      </c>
      <c r="J38" s="111">
        <f t="shared" si="0"/>
        <v>3</v>
      </c>
      <c r="K38" s="112">
        <v>0</v>
      </c>
      <c r="L38" s="109" t="s">
        <v>125</v>
      </c>
      <c r="M38" s="113">
        <v>2</v>
      </c>
    </row>
    <row r="39" spans="1:13" ht="21.9" customHeight="1" x14ac:dyDescent="0.25">
      <c r="A39" s="121">
        <v>17</v>
      </c>
      <c r="B39" s="68" t="s">
        <v>83</v>
      </c>
      <c r="C39" s="108" t="s">
        <v>82</v>
      </c>
      <c r="D39" s="108" t="s">
        <v>63</v>
      </c>
      <c r="E39" s="117" t="s">
        <v>169</v>
      </c>
      <c r="F39" s="107" t="s">
        <v>170</v>
      </c>
      <c r="G39" s="182" t="s">
        <v>171</v>
      </c>
      <c r="H39" s="109" t="s">
        <v>124</v>
      </c>
      <c r="I39" s="110" t="s">
        <v>174</v>
      </c>
      <c r="J39" s="111">
        <f t="shared" si="0"/>
        <v>3</v>
      </c>
      <c r="K39" s="112">
        <v>0</v>
      </c>
      <c r="L39" s="109" t="s">
        <v>125</v>
      </c>
      <c r="M39" s="113">
        <v>2</v>
      </c>
    </row>
    <row r="40" spans="1:13" ht="21.9" customHeight="1" x14ac:dyDescent="0.25">
      <c r="A40" s="121">
        <v>17</v>
      </c>
      <c r="B40" s="68" t="s">
        <v>83</v>
      </c>
      <c r="C40" s="108" t="s">
        <v>82</v>
      </c>
      <c r="D40" s="108" t="s">
        <v>63</v>
      </c>
      <c r="E40" s="117" t="s">
        <v>172</v>
      </c>
      <c r="F40" s="107" t="s">
        <v>70</v>
      </c>
      <c r="G40" s="182" t="s">
        <v>126</v>
      </c>
      <c r="H40" s="109" t="s">
        <v>124</v>
      </c>
      <c r="I40" s="110" t="s">
        <v>173</v>
      </c>
      <c r="J40" s="111">
        <f t="shared" si="0"/>
        <v>3</v>
      </c>
      <c r="K40" s="112">
        <v>0</v>
      </c>
      <c r="L40" s="109" t="s">
        <v>125</v>
      </c>
      <c r="M40" s="113">
        <v>2</v>
      </c>
    </row>
    <row r="41" spans="1:13" ht="21.9" customHeight="1" x14ac:dyDescent="0.25">
      <c r="A41" s="121">
        <v>18</v>
      </c>
      <c r="B41" s="68" t="s">
        <v>159</v>
      </c>
      <c r="C41" s="108" t="s">
        <v>82</v>
      </c>
      <c r="D41" s="108" t="s">
        <v>63</v>
      </c>
      <c r="E41" s="117" t="s">
        <v>169</v>
      </c>
      <c r="F41" s="107" t="s">
        <v>170</v>
      </c>
      <c r="G41" s="182" t="s">
        <v>171</v>
      </c>
      <c r="H41" s="109" t="s">
        <v>124</v>
      </c>
      <c r="I41" s="110" t="s">
        <v>174</v>
      </c>
      <c r="J41" s="111">
        <f t="shared" si="0"/>
        <v>3</v>
      </c>
      <c r="K41" s="112">
        <v>0</v>
      </c>
      <c r="L41" s="109" t="s">
        <v>125</v>
      </c>
      <c r="M41" s="113">
        <v>2</v>
      </c>
    </row>
    <row r="42" spans="1:13" ht="21.9" customHeight="1" x14ac:dyDescent="0.25">
      <c r="A42" s="121">
        <v>18</v>
      </c>
      <c r="B42" s="68" t="s">
        <v>159</v>
      </c>
      <c r="C42" s="108" t="s">
        <v>82</v>
      </c>
      <c r="D42" s="108" t="s">
        <v>63</v>
      </c>
      <c r="E42" s="117" t="s">
        <v>172</v>
      </c>
      <c r="F42" s="107" t="s">
        <v>70</v>
      </c>
      <c r="G42" s="182" t="s">
        <v>126</v>
      </c>
      <c r="H42" s="109" t="s">
        <v>124</v>
      </c>
      <c r="I42" s="110" t="s">
        <v>173</v>
      </c>
      <c r="J42" s="111">
        <f t="shared" si="0"/>
        <v>3</v>
      </c>
      <c r="K42" s="112">
        <v>0</v>
      </c>
      <c r="L42" s="109" t="s">
        <v>125</v>
      </c>
      <c r="M42" s="113">
        <v>2</v>
      </c>
    </row>
    <row r="43" spans="1:13" ht="21.9" customHeight="1" x14ac:dyDescent="0.25">
      <c r="A43" s="121">
        <v>19</v>
      </c>
      <c r="B43" s="108" t="s">
        <v>150</v>
      </c>
      <c r="C43" s="108" t="s">
        <v>151</v>
      </c>
      <c r="D43" s="108" t="s">
        <v>51</v>
      </c>
      <c r="E43" s="117" t="s">
        <v>169</v>
      </c>
      <c r="F43" s="107" t="s">
        <v>170</v>
      </c>
      <c r="G43" s="182" t="s">
        <v>171</v>
      </c>
      <c r="H43" s="109" t="s">
        <v>124</v>
      </c>
      <c r="I43" s="110" t="s">
        <v>174</v>
      </c>
      <c r="J43" s="111">
        <f t="shared" si="0"/>
        <v>3</v>
      </c>
      <c r="K43" s="112">
        <v>0</v>
      </c>
      <c r="L43" s="109" t="s">
        <v>125</v>
      </c>
      <c r="M43" s="113">
        <v>2</v>
      </c>
    </row>
    <row r="44" spans="1:13" ht="21.9" customHeight="1" x14ac:dyDescent="0.25">
      <c r="A44" s="121">
        <v>19</v>
      </c>
      <c r="B44" s="108" t="s">
        <v>150</v>
      </c>
      <c r="C44" s="108" t="s">
        <v>151</v>
      </c>
      <c r="D44" s="108" t="s">
        <v>51</v>
      </c>
      <c r="E44" s="117" t="s">
        <v>172</v>
      </c>
      <c r="F44" s="107" t="s">
        <v>70</v>
      </c>
      <c r="G44" s="182" t="s">
        <v>126</v>
      </c>
      <c r="H44" s="109" t="s">
        <v>124</v>
      </c>
      <c r="I44" s="110" t="s">
        <v>173</v>
      </c>
      <c r="J44" s="111">
        <f t="shared" si="0"/>
        <v>3</v>
      </c>
      <c r="K44" s="112">
        <v>0</v>
      </c>
      <c r="L44" s="109" t="s">
        <v>125</v>
      </c>
      <c r="M44" s="113">
        <v>2</v>
      </c>
    </row>
    <row r="45" spans="1:13" ht="21.9" customHeight="1" x14ac:dyDescent="0.25">
      <c r="A45" s="121">
        <v>20</v>
      </c>
      <c r="B45" s="68" t="s">
        <v>166</v>
      </c>
      <c r="C45" s="108" t="s">
        <v>84</v>
      </c>
      <c r="D45" s="108" t="s">
        <v>51</v>
      </c>
      <c r="E45" s="117" t="s">
        <v>169</v>
      </c>
      <c r="F45" s="107" t="s">
        <v>170</v>
      </c>
      <c r="G45" s="182" t="s">
        <v>171</v>
      </c>
      <c r="H45" s="109" t="s">
        <v>124</v>
      </c>
      <c r="I45" s="110" t="s">
        <v>174</v>
      </c>
      <c r="J45" s="111">
        <f t="shared" si="0"/>
        <v>3</v>
      </c>
      <c r="K45" s="112">
        <v>0</v>
      </c>
      <c r="L45" s="109" t="s">
        <v>125</v>
      </c>
      <c r="M45" s="113">
        <v>2</v>
      </c>
    </row>
    <row r="46" spans="1:13" ht="21.9" customHeight="1" x14ac:dyDescent="0.25">
      <c r="A46" s="121">
        <v>20</v>
      </c>
      <c r="B46" s="68" t="s">
        <v>166</v>
      </c>
      <c r="C46" s="108" t="s">
        <v>84</v>
      </c>
      <c r="D46" s="108" t="s">
        <v>51</v>
      </c>
      <c r="E46" s="117" t="s">
        <v>172</v>
      </c>
      <c r="F46" s="107" t="s">
        <v>70</v>
      </c>
      <c r="G46" s="182" t="s">
        <v>126</v>
      </c>
      <c r="H46" s="109" t="s">
        <v>124</v>
      </c>
      <c r="I46" s="110" t="s">
        <v>173</v>
      </c>
      <c r="J46" s="111">
        <f t="shared" si="0"/>
        <v>3</v>
      </c>
      <c r="K46" s="112">
        <v>0</v>
      </c>
      <c r="L46" s="109" t="s">
        <v>125</v>
      </c>
      <c r="M46" s="113">
        <v>2</v>
      </c>
    </row>
    <row r="47" spans="1:13" ht="21.9" customHeight="1" x14ac:dyDescent="0.25">
      <c r="A47" s="121">
        <v>21</v>
      </c>
      <c r="B47" s="68" t="s">
        <v>146</v>
      </c>
      <c r="C47" s="108" t="s">
        <v>84</v>
      </c>
      <c r="D47" s="108" t="s">
        <v>51</v>
      </c>
      <c r="E47" s="117" t="s">
        <v>169</v>
      </c>
      <c r="F47" s="107" t="s">
        <v>170</v>
      </c>
      <c r="G47" s="182" t="s">
        <v>171</v>
      </c>
      <c r="H47" s="109" t="s">
        <v>124</v>
      </c>
      <c r="I47" s="110" t="s">
        <v>174</v>
      </c>
      <c r="J47" s="111">
        <f t="shared" si="0"/>
        <v>3</v>
      </c>
      <c r="K47" s="112">
        <v>0</v>
      </c>
      <c r="L47" s="109" t="s">
        <v>125</v>
      </c>
      <c r="M47" s="113">
        <v>2</v>
      </c>
    </row>
    <row r="48" spans="1:13" ht="21.9" customHeight="1" x14ac:dyDescent="0.25">
      <c r="A48" s="121">
        <v>21</v>
      </c>
      <c r="B48" s="68" t="s">
        <v>146</v>
      </c>
      <c r="C48" s="108" t="s">
        <v>84</v>
      </c>
      <c r="D48" s="108" t="s">
        <v>51</v>
      </c>
      <c r="E48" s="117" t="s">
        <v>172</v>
      </c>
      <c r="F48" s="107" t="s">
        <v>70</v>
      </c>
      <c r="G48" s="182" t="s">
        <v>126</v>
      </c>
      <c r="H48" s="109" t="s">
        <v>124</v>
      </c>
      <c r="I48" s="110" t="s">
        <v>173</v>
      </c>
      <c r="J48" s="111">
        <f t="shared" si="0"/>
        <v>3</v>
      </c>
      <c r="K48" s="112">
        <v>0</v>
      </c>
      <c r="L48" s="109" t="s">
        <v>125</v>
      </c>
      <c r="M48" s="113">
        <v>2</v>
      </c>
    </row>
    <row r="49" spans="1:13" ht="21.9" customHeight="1" x14ac:dyDescent="0.25">
      <c r="A49" s="121">
        <v>22</v>
      </c>
      <c r="B49" s="68" t="s">
        <v>160</v>
      </c>
      <c r="C49" s="108" t="s">
        <v>84</v>
      </c>
      <c r="D49" s="108" t="s">
        <v>51</v>
      </c>
      <c r="E49" s="117" t="s">
        <v>169</v>
      </c>
      <c r="F49" s="107" t="s">
        <v>170</v>
      </c>
      <c r="G49" s="182" t="s">
        <v>171</v>
      </c>
      <c r="H49" s="109" t="s">
        <v>124</v>
      </c>
      <c r="I49" s="110" t="s">
        <v>174</v>
      </c>
      <c r="J49" s="111">
        <f t="shared" si="0"/>
        <v>3</v>
      </c>
      <c r="K49" s="112">
        <v>0</v>
      </c>
      <c r="L49" s="109" t="s">
        <v>125</v>
      </c>
      <c r="M49" s="113">
        <v>2</v>
      </c>
    </row>
    <row r="50" spans="1:13" ht="21.9" customHeight="1" x14ac:dyDescent="0.25">
      <c r="A50" s="121">
        <v>22</v>
      </c>
      <c r="B50" s="68" t="s">
        <v>160</v>
      </c>
      <c r="C50" s="108" t="s">
        <v>84</v>
      </c>
      <c r="D50" s="108" t="s">
        <v>51</v>
      </c>
      <c r="E50" s="117" t="s">
        <v>172</v>
      </c>
      <c r="F50" s="107" t="s">
        <v>70</v>
      </c>
      <c r="G50" s="182" t="s">
        <v>126</v>
      </c>
      <c r="H50" s="109" t="s">
        <v>124</v>
      </c>
      <c r="I50" s="110" t="s">
        <v>173</v>
      </c>
      <c r="J50" s="111">
        <f t="shared" si="0"/>
        <v>3</v>
      </c>
      <c r="K50" s="112" t="s">
        <v>133</v>
      </c>
      <c r="L50" s="109" t="s">
        <v>125</v>
      </c>
      <c r="M50" s="113">
        <v>2</v>
      </c>
    </row>
    <row r="51" spans="1:13" ht="21.9" customHeight="1" x14ac:dyDescent="0.25">
      <c r="A51" s="121">
        <v>23</v>
      </c>
      <c r="B51" s="68" t="s">
        <v>154</v>
      </c>
      <c r="C51" s="108" t="s">
        <v>73</v>
      </c>
      <c r="D51" s="108" t="s">
        <v>51</v>
      </c>
      <c r="E51" s="117" t="s">
        <v>169</v>
      </c>
      <c r="F51" s="107" t="s">
        <v>170</v>
      </c>
      <c r="G51" s="182" t="s">
        <v>171</v>
      </c>
      <c r="H51" s="109" t="s">
        <v>124</v>
      </c>
      <c r="I51" s="110" t="s">
        <v>174</v>
      </c>
      <c r="J51" s="111">
        <f t="shared" si="0"/>
        <v>3</v>
      </c>
      <c r="K51" s="112" t="s">
        <v>133</v>
      </c>
      <c r="L51" s="109" t="s">
        <v>125</v>
      </c>
      <c r="M51" s="113">
        <v>2</v>
      </c>
    </row>
    <row r="52" spans="1:13" ht="21.9" customHeight="1" x14ac:dyDescent="0.25">
      <c r="A52" s="121">
        <v>23</v>
      </c>
      <c r="B52" s="68" t="s">
        <v>154</v>
      </c>
      <c r="C52" s="108" t="s">
        <v>73</v>
      </c>
      <c r="D52" s="108" t="s">
        <v>51</v>
      </c>
      <c r="E52" s="117" t="s">
        <v>172</v>
      </c>
      <c r="F52" s="107" t="s">
        <v>70</v>
      </c>
      <c r="G52" s="182" t="s">
        <v>132</v>
      </c>
      <c r="H52" s="109" t="s">
        <v>124</v>
      </c>
      <c r="I52" s="110" t="s">
        <v>173</v>
      </c>
      <c r="J52" s="111">
        <f t="shared" si="0"/>
        <v>3</v>
      </c>
      <c r="K52" s="112">
        <v>0</v>
      </c>
      <c r="L52" s="109" t="s">
        <v>125</v>
      </c>
      <c r="M52" s="113">
        <v>2</v>
      </c>
    </row>
    <row r="53" spans="1:13" ht="21.9" customHeight="1" x14ac:dyDescent="0.25">
      <c r="A53" s="121">
        <v>24</v>
      </c>
      <c r="B53" s="68" t="s">
        <v>167</v>
      </c>
      <c r="C53" s="108" t="s">
        <v>74</v>
      </c>
      <c r="D53" s="108" t="s">
        <v>51</v>
      </c>
      <c r="E53" s="117" t="s">
        <v>169</v>
      </c>
      <c r="F53" s="107" t="s">
        <v>170</v>
      </c>
      <c r="G53" s="182" t="s">
        <v>171</v>
      </c>
      <c r="H53" s="109" t="s">
        <v>124</v>
      </c>
      <c r="I53" s="110" t="s">
        <v>174</v>
      </c>
      <c r="J53" s="111">
        <f t="shared" si="0"/>
        <v>3</v>
      </c>
      <c r="K53" s="112">
        <v>0</v>
      </c>
      <c r="L53" s="109" t="s">
        <v>125</v>
      </c>
      <c r="M53" s="113">
        <v>2</v>
      </c>
    </row>
    <row r="54" spans="1:13" ht="21.9" customHeight="1" x14ac:dyDescent="0.25">
      <c r="A54" s="121">
        <v>24</v>
      </c>
      <c r="B54" s="68" t="s">
        <v>167</v>
      </c>
      <c r="C54" s="108" t="s">
        <v>74</v>
      </c>
      <c r="D54" s="108" t="s">
        <v>51</v>
      </c>
      <c r="E54" s="117" t="s">
        <v>172</v>
      </c>
      <c r="F54" s="107" t="s">
        <v>70</v>
      </c>
      <c r="G54" s="182" t="s">
        <v>126</v>
      </c>
      <c r="H54" s="109" t="s">
        <v>124</v>
      </c>
      <c r="I54" s="110" t="s">
        <v>173</v>
      </c>
      <c r="J54" s="111">
        <f t="shared" si="0"/>
        <v>3</v>
      </c>
      <c r="K54" s="112">
        <v>0</v>
      </c>
      <c r="L54" s="109" t="s">
        <v>125</v>
      </c>
      <c r="M54" s="113">
        <v>2</v>
      </c>
    </row>
    <row r="55" spans="1:13" ht="21.9" customHeight="1" x14ac:dyDescent="0.25">
      <c r="A55" s="121">
        <v>25</v>
      </c>
      <c r="B55" s="68" t="s">
        <v>86</v>
      </c>
      <c r="C55" s="108" t="s">
        <v>78</v>
      </c>
      <c r="D55" s="108" t="s">
        <v>63</v>
      </c>
      <c r="E55" s="117" t="s">
        <v>169</v>
      </c>
      <c r="F55" s="107" t="s">
        <v>170</v>
      </c>
      <c r="G55" s="182" t="s">
        <v>171</v>
      </c>
      <c r="H55" s="109" t="s">
        <v>124</v>
      </c>
      <c r="I55" s="110" t="s">
        <v>174</v>
      </c>
      <c r="J55" s="111">
        <f t="shared" si="0"/>
        <v>3</v>
      </c>
      <c r="K55" s="112">
        <v>0</v>
      </c>
      <c r="L55" s="109" t="s">
        <v>125</v>
      </c>
      <c r="M55" s="113">
        <v>2</v>
      </c>
    </row>
    <row r="56" spans="1:13" ht="21.9" customHeight="1" x14ac:dyDescent="0.25">
      <c r="A56" s="121">
        <v>25</v>
      </c>
      <c r="B56" s="68" t="s">
        <v>86</v>
      </c>
      <c r="C56" s="108" t="s">
        <v>78</v>
      </c>
      <c r="D56" s="108" t="s">
        <v>63</v>
      </c>
      <c r="E56" s="117" t="s">
        <v>172</v>
      </c>
      <c r="F56" s="107" t="s">
        <v>70</v>
      </c>
      <c r="G56" s="182" t="s">
        <v>126</v>
      </c>
      <c r="H56" s="109" t="s">
        <v>124</v>
      </c>
      <c r="I56" s="110" t="s">
        <v>173</v>
      </c>
      <c r="J56" s="111">
        <f t="shared" si="0"/>
        <v>3</v>
      </c>
      <c r="K56" s="112">
        <v>0</v>
      </c>
      <c r="L56" s="109" t="s">
        <v>125</v>
      </c>
      <c r="M56" s="113">
        <v>2</v>
      </c>
    </row>
    <row r="57" spans="1:13" ht="21.9" customHeight="1" x14ac:dyDescent="0.25">
      <c r="A57" s="121">
        <v>26</v>
      </c>
      <c r="B57" s="68" t="s">
        <v>87</v>
      </c>
      <c r="C57" s="108" t="s">
        <v>78</v>
      </c>
      <c r="D57" s="108" t="s">
        <v>63</v>
      </c>
      <c r="E57" s="117" t="s">
        <v>169</v>
      </c>
      <c r="F57" s="107" t="s">
        <v>170</v>
      </c>
      <c r="G57" s="182" t="s">
        <v>171</v>
      </c>
      <c r="H57" s="109" t="s">
        <v>124</v>
      </c>
      <c r="I57" s="110" t="s">
        <v>174</v>
      </c>
      <c r="J57" s="111">
        <f t="shared" si="0"/>
        <v>3</v>
      </c>
      <c r="K57" s="112">
        <v>0</v>
      </c>
      <c r="L57" s="109" t="s">
        <v>125</v>
      </c>
      <c r="M57" s="113">
        <v>2</v>
      </c>
    </row>
    <row r="58" spans="1:13" ht="21.9" customHeight="1" x14ac:dyDescent="0.25">
      <c r="A58" s="121">
        <v>26</v>
      </c>
      <c r="B58" s="68" t="s">
        <v>87</v>
      </c>
      <c r="C58" s="108" t="s">
        <v>78</v>
      </c>
      <c r="D58" s="108" t="s">
        <v>63</v>
      </c>
      <c r="E58" s="117" t="s">
        <v>172</v>
      </c>
      <c r="F58" s="107" t="s">
        <v>70</v>
      </c>
      <c r="G58" s="182" t="s">
        <v>126</v>
      </c>
      <c r="H58" s="109" t="s">
        <v>124</v>
      </c>
      <c r="I58" s="110" t="s">
        <v>173</v>
      </c>
      <c r="J58" s="111">
        <f t="shared" si="0"/>
        <v>3</v>
      </c>
      <c r="K58" s="112">
        <v>0</v>
      </c>
      <c r="L58" s="109" t="s">
        <v>125</v>
      </c>
      <c r="M58" s="113">
        <v>2</v>
      </c>
    </row>
    <row r="59" spans="1:13" ht="21.9" customHeight="1" x14ac:dyDescent="0.25">
      <c r="A59" s="121">
        <v>27</v>
      </c>
      <c r="B59" s="68" t="s">
        <v>142</v>
      </c>
      <c r="C59" s="108" t="s">
        <v>78</v>
      </c>
      <c r="D59" s="108" t="s">
        <v>63</v>
      </c>
      <c r="E59" s="117" t="s">
        <v>169</v>
      </c>
      <c r="F59" s="107" t="s">
        <v>170</v>
      </c>
      <c r="G59" s="182" t="s">
        <v>171</v>
      </c>
      <c r="H59" s="109" t="s">
        <v>124</v>
      </c>
      <c r="I59" s="110" t="s">
        <v>174</v>
      </c>
      <c r="J59" s="111">
        <f t="shared" si="0"/>
        <v>3</v>
      </c>
      <c r="K59" s="112">
        <v>0</v>
      </c>
      <c r="L59" s="109" t="s">
        <v>125</v>
      </c>
      <c r="M59" s="113">
        <v>2</v>
      </c>
    </row>
    <row r="60" spans="1:13" ht="21.9" customHeight="1" x14ac:dyDescent="0.25">
      <c r="A60" s="121">
        <v>27</v>
      </c>
      <c r="B60" s="68" t="s">
        <v>142</v>
      </c>
      <c r="C60" s="108" t="s">
        <v>78</v>
      </c>
      <c r="D60" s="108" t="s">
        <v>63</v>
      </c>
      <c r="E60" s="117" t="s">
        <v>172</v>
      </c>
      <c r="F60" s="107" t="s">
        <v>70</v>
      </c>
      <c r="G60" s="182" t="s">
        <v>126</v>
      </c>
      <c r="H60" s="109" t="s">
        <v>124</v>
      </c>
      <c r="I60" s="110" t="s">
        <v>173</v>
      </c>
      <c r="J60" s="111">
        <f t="shared" si="0"/>
        <v>3</v>
      </c>
      <c r="K60" s="112">
        <v>0</v>
      </c>
      <c r="L60" s="109" t="s">
        <v>125</v>
      </c>
      <c r="M60" s="113">
        <v>2</v>
      </c>
    </row>
    <row r="61" spans="1:13" ht="21.9" customHeight="1" x14ac:dyDescent="0.25">
      <c r="A61" s="121">
        <v>28</v>
      </c>
      <c r="B61" s="68" t="s">
        <v>106</v>
      </c>
      <c r="C61" s="108" t="s">
        <v>78</v>
      </c>
      <c r="D61" s="108" t="s">
        <v>63</v>
      </c>
      <c r="E61" s="117" t="s">
        <v>169</v>
      </c>
      <c r="F61" s="107" t="s">
        <v>170</v>
      </c>
      <c r="G61" s="182" t="s">
        <v>171</v>
      </c>
      <c r="H61" s="109" t="s">
        <v>124</v>
      </c>
      <c r="I61" s="110" t="s">
        <v>174</v>
      </c>
      <c r="J61" s="111">
        <f t="shared" si="0"/>
        <v>3</v>
      </c>
      <c r="K61" s="112">
        <v>0</v>
      </c>
      <c r="L61" s="109" t="s">
        <v>125</v>
      </c>
      <c r="M61" s="113">
        <v>2</v>
      </c>
    </row>
    <row r="62" spans="1:13" ht="21.9" customHeight="1" x14ac:dyDescent="0.25">
      <c r="A62" s="121">
        <v>28</v>
      </c>
      <c r="B62" s="68" t="s">
        <v>106</v>
      </c>
      <c r="C62" s="108" t="s">
        <v>78</v>
      </c>
      <c r="D62" s="108" t="s">
        <v>63</v>
      </c>
      <c r="E62" s="117" t="s">
        <v>172</v>
      </c>
      <c r="F62" s="107" t="s">
        <v>70</v>
      </c>
      <c r="G62" s="182" t="s">
        <v>126</v>
      </c>
      <c r="H62" s="109" t="s">
        <v>124</v>
      </c>
      <c r="I62" s="110" t="s">
        <v>173</v>
      </c>
      <c r="J62" s="111">
        <f t="shared" si="0"/>
        <v>3</v>
      </c>
      <c r="K62" s="112">
        <v>0</v>
      </c>
      <c r="L62" s="109" t="s">
        <v>125</v>
      </c>
      <c r="M62" s="113">
        <v>2</v>
      </c>
    </row>
    <row r="63" spans="1:13" ht="21.9" customHeight="1" x14ac:dyDescent="0.25">
      <c r="A63" s="121">
        <v>29</v>
      </c>
      <c r="B63" s="68" t="s">
        <v>88</v>
      </c>
      <c r="C63" s="108" t="s">
        <v>89</v>
      </c>
      <c r="D63" s="108" t="s">
        <v>63</v>
      </c>
      <c r="E63" s="117" t="s">
        <v>169</v>
      </c>
      <c r="F63" s="107" t="s">
        <v>170</v>
      </c>
      <c r="G63" s="182" t="s">
        <v>171</v>
      </c>
      <c r="H63" s="109" t="s">
        <v>124</v>
      </c>
      <c r="I63" s="110" t="s">
        <v>174</v>
      </c>
      <c r="J63" s="111">
        <f t="shared" si="0"/>
        <v>3</v>
      </c>
      <c r="K63" s="112">
        <v>0</v>
      </c>
      <c r="L63" s="109" t="s">
        <v>125</v>
      </c>
      <c r="M63" s="113">
        <v>2</v>
      </c>
    </row>
    <row r="64" spans="1:13" ht="21.9" customHeight="1" x14ac:dyDescent="0.25">
      <c r="A64" s="121">
        <v>29</v>
      </c>
      <c r="B64" s="68" t="s">
        <v>88</v>
      </c>
      <c r="C64" s="108" t="s">
        <v>89</v>
      </c>
      <c r="D64" s="108" t="s">
        <v>63</v>
      </c>
      <c r="E64" s="117" t="s">
        <v>172</v>
      </c>
      <c r="F64" s="107" t="s">
        <v>70</v>
      </c>
      <c r="G64" s="182" t="s">
        <v>126</v>
      </c>
      <c r="H64" s="109" t="s">
        <v>124</v>
      </c>
      <c r="I64" s="110" t="s">
        <v>173</v>
      </c>
      <c r="J64" s="111">
        <f t="shared" si="0"/>
        <v>3</v>
      </c>
      <c r="K64" s="112">
        <v>0</v>
      </c>
      <c r="L64" s="109" t="s">
        <v>125</v>
      </c>
      <c r="M64" s="113">
        <v>2</v>
      </c>
    </row>
    <row r="65" spans="1:13" ht="21.9" customHeight="1" x14ac:dyDescent="0.25">
      <c r="A65" s="121">
        <v>30</v>
      </c>
      <c r="B65" s="68" t="s">
        <v>93</v>
      </c>
      <c r="C65" s="108" t="s">
        <v>78</v>
      </c>
      <c r="D65" s="108" t="s">
        <v>63</v>
      </c>
      <c r="E65" s="117" t="s">
        <v>169</v>
      </c>
      <c r="F65" s="107" t="s">
        <v>170</v>
      </c>
      <c r="G65" s="182" t="s">
        <v>171</v>
      </c>
      <c r="H65" s="109" t="s">
        <v>124</v>
      </c>
      <c r="I65" s="110" t="s">
        <v>174</v>
      </c>
      <c r="J65" s="111">
        <f t="shared" si="0"/>
        <v>3</v>
      </c>
      <c r="K65" s="112">
        <v>0</v>
      </c>
      <c r="L65" s="109" t="s">
        <v>125</v>
      </c>
      <c r="M65" s="113">
        <v>2</v>
      </c>
    </row>
    <row r="66" spans="1:13" ht="21.9" customHeight="1" x14ac:dyDescent="0.25">
      <c r="A66" s="121">
        <v>30</v>
      </c>
      <c r="B66" s="68" t="s">
        <v>93</v>
      </c>
      <c r="C66" s="108" t="s">
        <v>78</v>
      </c>
      <c r="D66" s="108" t="s">
        <v>63</v>
      </c>
      <c r="E66" s="117" t="s">
        <v>172</v>
      </c>
      <c r="F66" s="107" t="s">
        <v>70</v>
      </c>
      <c r="G66" s="182" t="s">
        <v>126</v>
      </c>
      <c r="H66" s="109" t="s">
        <v>124</v>
      </c>
      <c r="I66" s="110" t="s">
        <v>173</v>
      </c>
      <c r="J66" s="111">
        <f t="shared" si="0"/>
        <v>3</v>
      </c>
      <c r="K66" s="112">
        <v>0</v>
      </c>
      <c r="L66" s="109" t="s">
        <v>125</v>
      </c>
      <c r="M66" s="113">
        <v>2</v>
      </c>
    </row>
    <row r="67" spans="1:13" ht="21.9" customHeight="1" x14ac:dyDescent="0.25">
      <c r="A67" s="121">
        <v>31</v>
      </c>
      <c r="B67" s="68" t="s">
        <v>90</v>
      </c>
      <c r="C67" s="108" t="s">
        <v>85</v>
      </c>
      <c r="D67" s="108" t="s">
        <v>51</v>
      </c>
      <c r="E67" s="117" t="s">
        <v>169</v>
      </c>
      <c r="F67" s="107" t="s">
        <v>170</v>
      </c>
      <c r="G67" s="182" t="s">
        <v>171</v>
      </c>
      <c r="H67" s="109" t="s">
        <v>124</v>
      </c>
      <c r="I67" s="110" t="s">
        <v>174</v>
      </c>
      <c r="J67" s="111">
        <f t="shared" si="0"/>
        <v>3</v>
      </c>
      <c r="K67" s="112">
        <v>0</v>
      </c>
      <c r="L67" s="109" t="s">
        <v>125</v>
      </c>
      <c r="M67" s="113">
        <v>2</v>
      </c>
    </row>
    <row r="68" spans="1:13" ht="21.9" customHeight="1" x14ac:dyDescent="0.25">
      <c r="A68" s="121">
        <v>31</v>
      </c>
      <c r="B68" s="68" t="s">
        <v>90</v>
      </c>
      <c r="C68" s="108" t="s">
        <v>85</v>
      </c>
      <c r="D68" s="108" t="s">
        <v>51</v>
      </c>
      <c r="E68" s="117" t="s">
        <v>172</v>
      </c>
      <c r="F68" s="107" t="s">
        <v>70</v>
      </c>
      <c r="G68" s="182" t="s">
        <v>126</v>
      </c>
      <c r="H68" s="109" t="s">
        <v>124</v>
      </c>
      <c r="I68" s="110" t="s">
        <v>173</v>
      </c>
      <c r="J68" s="111">
        <f t="shared" si="0"/>
        <v>3</v>
      </c>
      <c r="K68" s="112">
        <v>0</v>
      </c>
      <c r="L68" s="109" t="s">
        <v>125</v>
      </c>
      <c r="M68" s="113">
        <v>2</v>
      </c>
    </row>
    <row r="69" spans="1:13" ht="21.9" customHeight="1" x14ac:dyDescent="0.25">
      <c r="A69" s="121">
        <v>32</v>
      </c>
      <c r="B69" s="68" t="s">
        <v>155</v>
      </c>
      <c r="C69" s="108" t="s">
        <v>85</v>
      </c>
      <c r="D69" s="108" t="s">
        <v>51</v>
      </c>
      <c r="E69" s="117" t="s">
        <v>169</v>
      </c>
      <c r="F69" s="107" t="s">
        <v>170</v>
      </c>
      <c r="G69" s="182" t="s">
        <v>171</v>
      </c>
      <c r="H69" s="109" t="s">
        <v>124</v>
      </c>
      <c r="I69" s="110" t="s">
        <v>174</v>
      </c>
      <c r="J69" s="111">
        <f t="shared" si="0"/>
        <v>3</v>
      </c>
      <c r="K69" s="112">
        <v>0</v>
      </c>
      <c r="L69" s="109" t="s">
        <v>125</v>
      </c>
      <c r="M69" s="113">
        <v>2</v>
      </c>
    </row>
    <row r="70" spans="1:13" ht="21.9" customHeight="1" x14ac:dyDescent="0.25">
      <c r="A70" s="121">
        <v>32</v>
      </c>
      <c r="B70" s="68" t="s">
        <v>155</v>
      </c>
      <c r="C70" s="108" t="s">
        <v>85</v>
      </c>
      <c r="D70" s="108" t="s">
        <v>51</v>
      </c>
      <c r="E70" s="117" t="s">
        <v>172</v>
      </c>
      <c r="F70" s="107" t="s">
        <v>70</v>
      </c>
      <c r="G70" s="182" t="s">
        <v>126</v>
      </c>
      <c r="H70" s="109" t="s">
        <v>124</v>
      </c>
      <c r="I70" s="110" t="s">
        <v>173</v>
      </c>
      <c r="J70" s="111">
        <f t="shared" si="0"/>
        <v>3</v>
      </c>
      <c r="K70" s="112">
        <v>0</v>
      </c>
      <c r="L70" s="109" t="s">
        <v>125</v>
      </c>
      <c r="M70" s="113">
        <v>2</v>
      </c>
    </row>
    <row r="71" spans="1:13" ht="21.9" customHeight="1" x14ac:dyDescent="0.25">
      <c r="A71" s="121">
        <v>33</v>
      </c>
      <c r="B71" s="68" t="s">
        <v>161</v>
      </c>
      <c r="C71" s="108" t="s">
        <v>84</v>
      </c>
      <c r="D71" s="108" t="s">
        <v>51</v>
      </c>
      <c r="E71" s="117" t="s">
        <v>169</v>
      </c>
      <c r="F71" s="107" t="s">
        <v>170</v>
      </c>
      <c r="G71" s="182" t="s">
        <v>171</v>
      </c>
      <c r="H71" s="109" t="s">
        <v>124</v>
      </c>
      <c r="I71" s="110" t="s">
        <v>174</v>
      </c>
      <c r="J71" s="111">
        <f t="shared" si="0"/>
        <v>3</v>
      </c>
      <c r="K71" s="112">
        <v>0</v>
      </c>
      <c r="L71" s="109" t="s">
        <v>125</v>
      </c>
      <c r="M71" s="113">
        <v>2</v>
      </c>
    </row>
    <row r="72" spans="1:13" ht="21.9" customHeight="1" x14ac:dyDescent="0.25">
      <c r="A72" s="121">
        <v>33</v>
      </c>
      <c r="B72" s="68" t="s">
        <v>161</v>
      </c>
      <c r="C72" s="108" t="s">
        <v>84</v>
      </c>
      <c r="D72" s="108" t="s">
        <v>51</v>
      </c>
      <c r="E72" s="117" t="s">
        <v>172</v>
      </c>
      <c r="F72" s="107" t="s">
        <v>70</v>
      </c>
      <c r="G72" s="182" t="s">
        <v>126</v>
      </c>
      <c r="H72" s="109" t="s">
        <v>124</v>
      </c>
      <c r="I72" s="110" t="s">
        <v>173</v>
      </c>
      <c r="J72" s="111">
        <f t="shared" ref="J72:J135" si="1">IF(G72="ชุมชนนักปฏิบัติ(CoP)",3,3)</f>
        <v>3</v>
      </c>
      <c r="K72" s="112">
        <v>0</v>
      </c>
      <c r="L72" s="109" t="s">
        <v>125</v>
      </c>
      <c r="M72" s="113">
        <v>2</v>
      </c>
    </row>
    <row r="73" spans="1:13" ht="21.9" customHeight="1" x14ac:dyDescent="0.25">
      <c r="A73" s="121">
        <v>34</v>
      </c>
      <c r="B73" s="68" t="s">
        <v>91</v>
      </c>
      <c r="C73" s="108" t="s">
        <v>85</v>
      </c>
      <c r="D73" s="108" t="s">
        <v>51</v>
      </c>
      <c r="E73" s="117" t="s">
        <v>169</v>
      </c>
      <c r="F73" s="107" t="s">
        <v>170</v>
      </c>
      <c r="G73" s="182" t="s">
        <v>171</v>
      </c>
      <c r="H73" s="109" t="s">
        <v>124</v>
      </c>
      <c r="I73" s="110" t="s">
        <v>174</v>
      </c>
      <c r="J73" s="111">
        <f t="shared" si="1"/>
        <v>3</v>
      </c>
      <c r="K73" s="112">
        <v>0</v>
      </c>
      <c r="L73" s="109" t="s">
        <v>125</v>
      </c>
      <c r="M73" s="113">
        <v>2</v>
      </c>
    </row>
    <row r="74" spans="1:13" ht="21.9" customHeight="1" x14ac:dyDescent="0.25">
      <c r="A74" s="121">
        <v>34</v>
      </c>
      <c r="B74" s="68" t="s">
        <v>91</v>
      </c>
      <c r="C74" s="108" t="s">
        <v>85</v>
      </c>
      <c r="D74" s="108" t="s">
        <v>51</v>
      </c>
      <c r="E74" s="117" t="s">
        <v>172</v>
      </c>
      <c r="F74" s="107" t="s">
        <v>70</v>
      </c>
      <c r="G74" s="182" t="s">
        <v>132</v>
      </c>
      <c r="H74" s="109" t="s">
        <v>124</v>
      </c>
      <c r="I74" s="110" t="s">
        <v>173</v>
      </c>
      <c r="J74" s="111">
        <f t="shared" si="1"/>
        <v>3</v>
      </c>
      <c r="K74" s="112">
        <v>0</v>
      </c>
      <c r="L74" s="109" t="s">
        <v>125</v>
      </c>
      <c r="M74" s="113">
        <v>2</v>
      </c>
    </row>
    <row r="75" spans="1:13" ht="21.9" customHeight="1" x14ac:dyDescent="0.25">
      <c r="A75" s="121">
        <v>35</v>
      </c>
      <c r="B75" s="68" t="s">
        <v>92</v>
      </c>
      <c r="C75" s="108" t="s">
        <v>84</v>
      </c>
      <c r="D75" s="108" t="s">
        <v>51</v>
      </c>
      <c r="E75" s="117" t="s">
        <v>169</v>
      </c>
      <c r="F75" s="107" t="s">
        <v>170</v>
      </c>
      <c r="G75" s="182" t="s">
        <v>171</v>
      </c>
      <c r="H75" s="109" t="s">
        <v>124</v>
      </c>
      <c r="I75" s="110" t="s">
        <v>174</v>
      </c>
      <c r="J75" s="111">
        <f t="shared" si="1"/>
        <v>3</v>
      </c>
      <c r="K75" s="112">
        <v>0</v>
      </c>
      <c r="L75" s="109" t="s">
        <v>125</v>
      </c>
      <c r="M75" s="113">
        <v>2</v>
      </c>
    </row>
    <row r="76" spans="1:13" ht="21.9" customHeight="1" x14ac:dyDescent="0.25">
      <c r="A76" s="121">
        <v>35</v>
      </c>
      <c r="B76" s="68" t="s">
        <v>92</v>
      </c>
      <c r="C76" s="108" t="s">
        <v>84</v>
      </c>
      <c r="D76" s="108" t="s">
        <v>51</v>
      </c>
      <c r="E76" s="117" t="s">
        <v>172</v>
      </c>
      <c r="F76" s="107" t="s">
        <v>70</v>
      </c>
      <c r="G76" s="182" t="s">
        <v>126</v>
      </c>
      <c r="H76" s="109" t="s">
        <v>124</v>
      </c>
      <c r="I76" s="110" t="s">
        <v>173</v>
      </c>
      <c r="J76" s="111">
        <f t="shared" si="1"/>
        <v>3</v>
      </c>
      <c r="K76" s="112">
        <v>0</v>
      </c>
      <c r="L76" s="109" t="s">
        <v>125</v>
      </c>
      <c r="M76" s="113">
        <v>2</v>
      </c>
    </row>
    <row r="77" spans="1:13" ht="21.9" customHeight="1" x14ac:dyDescent="0.25">
      <c r="A77" s="121">
        <v>36</v>
      </c>
      <c r="B77" s="68" t="s">
        <v>162</v>
      </c>
      <c r="C77" s="108" t="s">
        <v>109</v>
      </c>
      <c r="D77" s="108" t="s">
        <v>51</v>
      </c>
      <c r="E77" s="117" t="s">
        <v>169</v>
      </c>
      <c r="F77" s="107" t="s">
        <v>170</v>
      </c>
      <c r="G77" s="182" t="s">
        <v>171</v>
      </c>
      <c r="H77" s="109" t="s">
        <v>124</v>
      </c>
      <c r="I77" s="110" t="s">
        <v>174</v>
      </c>
      <c r="J77" s="111">
        <f t="shared" si="1"/>
        <v>3</v>
      </c>
      <c r="K77" s="112">
        <v>0</v>
      </c>
      <c r="L77" s="109" t="s">
        <v>125</v>
      </c>
      <c r="M77" s="113">
        <v>2</v>
      </c>
    </row>
    <row r="78" spans="1:13" ht="21.9" customHeight="1" x14ac:dyDescent="0.25">
      <c r="A78" s="121">
        <v>36</v>
      </c>
      <c r="B78" s="68" t="s">
        <v>162</v>
      </c>
      <c r="C78" s="108" t="s">
        <v>109</v>
      </c>
      <c r="D78" s="108" t="s">
        <v>51</v>
      </c>
      <c r="E78" s="117" t="s">
        <v>172</v>
      </c>
      <c r="F78" s="107" t="s">
        <v>70</v>
      </c>
      <c r="G78" s="182" t="s">
        <v>126</v>
      </c>
      <c r="H78" s="109" t="s">
        <v>124</v>
      </c>
      <c r="I78" s="110" t="s">
        <v>173</v>
      </c>
      <c r="J78" s="111">
        <f t="shared" si="1"/>
        <v>3</v>
      </c>
      <c r="K78" s="112">
        <v>0</v>
      </c>
      <c r="L78" s="109" t="s">
        <v>125</v>
      </c>
      <c r="M78" s="113">
        <v>2</v>
      </c>
    </row>
    <row r="79" spans="1:13" ht="21.9" customHeight="1" x14ac:dyDescent="0.25">
      <c r="A79" s="121">
        <v>37</v>
      </c>
      <c r="B79" s="68" t="s">
        <v>94</v>
      </c>
      <c r="C79" s="108" t="s">
        <v>78</v>
      </c>
      <c r="D79" s="108" t="s">
        <v>63</v>
      </c>
      <c r="E79" s="117" t="s">
        <v>169</v>
      </c>
      <c r="F79" s="107" t="s">
        <v>170</v>
      </c>
      <c r="G79" s="182" t="s">
        <v>171</v>
      </c>
      <c r="H79" s="109" t="s">
        <v>124</v>
      </c>
      <c r="I79" s="110" t="s">
        <v>174</v>
      </c>
      <c r="J79" s="111">
        <f t="shared" si="1"/>
        <v>3</v>
      </c>
      <c r="K79" s="112">
        <v>0</v>
      </c>
      <c r="L79" s="109" t="s">
        <v>125</v>
      </c>
      <c r="M79" s="113">
        <v>2</v>
      </c>
    </row>
    <row r="80" spans="1:13" ht="21.9" customHeight="1" x14ac:dyDescent="0.25">
      <c r="A80" s="121">
        <v>37</v>
      </c>
      <c r="B80" s="68" t="s">
        <v>94</v>
      </c>
      <c r="C80" s="108" t="s">
        <v>78</v>
      </c>
      <c r="D80" s="108" t="s">
        <v>63</v>
      </c>
      <c r="E80" s="117" t="s">
        <v>172</v>
      </c>
      <c r="F80" s="107" t="s">
        <v>70</v>
      </c>
      <c r="G80" s="182" t="s">
        <v>126</v>
      </c>
      <c r="H80" s="109" t="s">
        <v>124</v>
      </c>
      <c r="I80" s="110" t="s">
        <v>173</v>
      </c>
      <c r="J80" s="111">
        <f t="shared" si="1"/>
        <v>3</v>
      </c>
      <c r="K80" s="112">
        <v>0</v>
      </c>
      <c r="L80" s="109" t="s">
        <v>125</v>
      </c>
      <c r="M80" s="113">
        <v>2</v>
      </c>
    </row>
    <row r="81" spans="1:13" ht="21.9" customHeight="1" x14ac:dyDescent="0.25">
      <c r="A81" s="121">
        <v>38</v>
      </c>
      <c r="B81" s="68" t="s">
        <v>95</v>
      </c>
      <c r="C81" s="108" t="s">
        <v>78</v>
      </c>
      <c r="D81" s="108" t="s">
        <v>63</v>
      </c>
      <c r="E81" s="117" t="s">
        <v>169</v>
      </c>
      <c r="F81" s="107" t="s">
        <v>170</v>
      </c>
      <c r="G81" s="182" t="s">
        <v>171</v>
      </c>
      <c r="H81" s="109" t="s">
        <v>124</v>
      </c>
      <c r="I81" s="110" t="s">
        <v>174</v>
      </c>
      <c r="J81" s="111">
        <f t="shared" si="1"/>
        <v>3</v>
      </c>
      <c r="K81" s="112">
        <v>0</v>
      </c>
      <c r="L81" s="109" t="s">
        <v>125</v>
      </c>
      <c r="M81" s="113">
        <v>2</v>
      </c>
    </row>
    <row r="82" spans="1:13" ht="21.9" customHeight="1" x14ac:dyDescent="0.25">
      <c r="A82" s="121">
        <v>38</v>
      </c>
      <c r="B82" s="68" t="s">
        <v>95</v>
      </c>
      <c r="C82" s="108" t="s">
        <v>78</v>
      </c>
      <c r="D82" s="108" t="s">
        <v>63</v>
      </c>
      <c r="E82" s="117" t="s">
        <v>172</v>
      </c>
      <c r="F82" s="107" t="s">
        <v>70</v>
      </c>
      <c r="G82" s="182" t="s">
        <v>126</v>
      </c>
      <c r="H82" s="109" t="s">
        <v>124</v>
      </c>
      <c r="I82" s="110" t="s">
        <v>173</v>
      </c>
      <c r="J82" s="111">
        <f t="shared" si="1"/>
        <v>3</v>
      </c>
      <c r="K82" s="112">
        <v>0</v>
      </c>
      <c r="L82" s="109" t="s">
        <v>125</v>
      </c>
      <c r="M82" s="113">
        <v>2</v>
      </c>
    </row>
    <row r="83" spans="1:13" ht="21.9" customHeight="1" x14ac:dyDescent="0.25">
      <c r="A83" s="121">
        <v>39</v>
      </c>
      <c r="B83" s="68" t="s">
        <v>163</v>
      </c>
      <c r="C83" s="108" t="s">
        <v>78</v>
      </c>
      <c r="D83" s="108" t="s">
        <v>63</v>
      </c>
      <c r="E83" s="117" t="s">
        <v>169</v>
      </c>
      <c r="F83" s="107" t="s">
        <v>170</v>
      </c>
      <c r="G83" s="182" t="s">
        <v>171</v>
      </c>
      <c r="H83" s="109" t="s">
        <v>124</v>
      </c>
      <c r="I83" s="110" t="s">
        <v>174</v>
      </c>
      <c r="J83" s="111">
        <f t="shared" si="1"/>
        <v>3</v>
      </c>
      <c r="K83" s="112">
        <v>0</v>
      </c>
      <c r="L83" s="109" t="s">
        <v>125</v>
      </c>
      <c r="M83" s="113">
        <v>2</v>
      </c>
    </row>
    <row r="84" spans="1:13" ht="21.9" customHeight="1" x14ac:dyDescent="0.25">
      <c r="A84" s="121">
        <v>39</v>
      </c>
      <c r="B84" s="68" t="s">
        <v>163</v>
      </c>
      <c r="C84" s="108" t="s">
        <v>78</v>
      </c>
      <c r="D84" s="108" t="s">
        <v>63</v>
      </c>
      <c r="E84" s="117" t="s">
        <v>172</v>
      </c>
      <c r="F84" s="107" t="s">
        <v>70</v>
      </c>
      <c r="G84" s="182" t="s">
        <v>126</v>
      </c>
      <c r="H84" s="109" t="s">
        <v>124</v>
      </c>
      <c r="I84" s="110" t="s">
        <v>173</v>
      </c>
      <c r="J84" s="111">
        <f t="shared" si="1"/>
        <v>3</v>
      </c>
      <c r="K84" s="112">
        <v>0</v>
      </c>
      <c r="L84" s="109" t="s">
        <v>125</v>
      </c>
      <c r="M84" s="113">
        <v>2</v>
      </c>
    </row>
    <row r="85" spans="1:13" ht="21.9" customHeight="1" x14ac:dyDescent="0.25">
      <c r="A85" s="121">
        <v>40</v>
      </c>
      <c r="B85" s="68" t="s">
        <v>130</v>
      </c>
      <c r="C85" s="108" t="s">
        <v>78</v>
      </c>
      <c r="D85" s="108" t="s">
        <v>63</v>
      </c>
      <c r="E85" s="117" t="s">
        <v>169</v>
      </c>
      <c r="F85" s="107" t="s">
        <v>170</v>
      </c>
      <c r="G85" s="182" t="s">
        <v>171</v>
      </c>
      <c r="H85" s="109" t="s">
        <v>124</v>
      </c>
      <c r="I85" s="110" t="s">
        <v>174</v>
      </c>
      <c r="J85" s="111">
        <f t="shared" si="1"/>
        <v>3</v>
      </c>
      <c r="K85" s="112">
        <v>0</v>
      </c>
      <c r="L85" s="109" t="s">
        <v>125</v>
      </c>
      <c r="M85" s="113">
        <v>2</v>
      </c>
    </row>
    <row r="86" spans="1:13" ht="21.9" customHeight="1" x14ac:dyDescent="0.25">
      <c r="A86" s="121">
        <v>40</v>
      </c>
      <c r="B86" s="68" t="s">
        <v>130</v>
      </c>
      <c r="C86" s="108" t="s">
        <v>78</v>
      </c>
      <c r="D86" s="108" t="s">
        <v>63</v>
      </c>
      <c r="E86" s="117" t="s">
        <v>172</v>
      </c>
      <c r="F86" s="107" t="s">
        <v>70</v>
      </c>
      <c r="G86" s="182" t="s">
        <v>126</v>
      </c>
      <c r="H86" s="109" t="s">
        <v>124</v>
      </c>
      <c r="I86" s="110" t="s">
        <v>173</v>
      </c>
      <c r="J86" s="111">
        <f t="shared" si="1"/>
        <v>3</v>
      </c>
      <c r="K86" s="112">
        <v>0</v>
      </c>
      <c r="L86" s="109" t="s">
        <v>125</v>
      </c>
      <c r="M86" s="113">
        <v>2</v>
      </c>
    </row>
    <row r="87" spans="1:13" ht="21.9" customHeight="1" x14ac:dyDescent="0.25">
      <c r="A87" s="121">
        <v>41</v>
      </c>
      <c r="B87" s="68" t="s">
        <v>96</v>
      </c>
      <c r="C87" s="108" t="s">
        <v>82</v>
      </c>
      <c r="D87" s="108" t="s">
        <v>63</v>
      </c>
      <c r="E87" s="117" t="s">
        <v>169</v>
      </c>
      <c r="F87" s="107" t="s">
        <v>170</v>
      </c>
      <c r="G87" s="182" t="s">
        <v>171</v>
      </c>
      <c r="H87" s="109" t="s">
        <v>124</v>
      </c>
      <c r="I87" s="110" t="s">
        <v>174</v>
      </c>
      <c r="J87" s="111">
        <f t="shared" si="1"/>
        <v>3</v>
      </c>
      <c r="K87" s="112">
        <v>0</v>
      </c>
      <c r="L87" s="109" t="s">
        <v>125</v>
      </c>
      <c r="M87" s="113">
        <v>2</v>
      </c>
    </row>
    <row r="88" spans="1:13" ht="21.9" customHeight="1" x14ac:dyDescent="0.25">
      <c r="A88" s="121">
        <v>41</v>
      </c>
      <c r="B88" s="68" t="s">
        <v>96</v>
      </c>
      <c r="C88" s="108" t="s">
        <v>82</v>
      </c>
      <c r="D88" s="108" t="s">
        <v>63</v>
      </c>
      <c r="E88" s="117" t="s">
        <v>172</v>
      </c>
      <c r="F88" s="107" t="s">
        <v>70</v>
      </c>
      <c r="G88" s="182" t="s">
        <v>126</v>
      </c>
      <c r="H88" s="109" t="s">
        <v>124</v>
      </c>
      <c r="I88" s="110" t="s">
        <v>173</v>
      </c>
      <c r="J88" s="111">
        <f t="shared" si="1"/>
        <v>3</v>
      </c>
      <c r="K88" s="112">
        <v>0</v>
      </c>
      <c r="L88" s="109" t="s">
        <v>125</v>
      </c>
      <c r="M88" s="113">
        <v>2</v>
      </c>
    </row>
    <row r="89" spans="1:13" ht="21.9" customHeight="1" x14ac:dyDescent="0.25">
      <c r="A89" s="121">
        <v>42</v>
      </c>
      <c r="B89" s="68" t="s">
        <v>144</v>
      </c>
      <c r="C89" s="108" t="s">
        <v>78</v>
      </c>
      <c r="D89" s="108" t="s">
        <v>63</v>
      </c>
      <c r="E89" s="117" t="s">
        <v>169</v>
      </c>
      <c r="F89" s="107" t="s">
        <v>170</v>
      </c>
      <c r="G89" s="182" t="s">
        <v>171</v>
      </c>
      <c r="H89" s="109" t="s">
        <v>124</v>
      </c>
      <c r="I89" s="110" t="s">
        <v>174</v>
      </c>
      <c r="J89" s="111">
        <f t="shared" si="1"/>
        <v>3</v>
      </c>
      <c r="K89" s="112">
        <v>0</v>
      </c>
      <c r="L89" s="109" t="s">
        <v>125</v>
      </c>
      <c r="M89" s="113">
        <v>2</v>
      </c>
    </row>
    <row r="90" spans="1:13" ht="21.9" customHeight="1" x14ac:dyDescent="0.25">
      <c r="A90" s="121">
        <v>42</v>
      </c>
      <c r="B90" s="68" t="s">
        <v>144</v>
      </c>
      <c r="C90" s="108" t="s">
        <v>78</v>
      </c>
      <c r="D90" s="108" t="s">
        <v>63</v>
      </c>
      <c r="E90" s="117" t="s">
        <v>172</v>
      </c>
      <c r="F90" s="107" t="s">
        <v>70</v>
      </c>
      <c r="G90" s="182" t="s">
        <v>126</v>
      </c>
      <c r="H90" s="109" t="s">
        <v>124</v>
      </c>
      <c r="I90" s="110" t="s">
        <v>173</v>
      </c>
      <c r="J90" s="111">
        <f t="shared" si="1"/>
        <v>3</v>
      </c>
      <c r="K90" s="112">
        <v>0</v>
      </c>
      <c r="L90" s="109" t="s">
        <v>125</v>
      </c>
      <c r="M90" s="113">
        <v>2</v>
      </c>
    </row>
    <row r="91" spans="1:13" ht="21.9" customHeight="1" x14ac:dyDescent="0.25">
      <c r="A91" s="121">
        <v>43</v>
      </c>
      <c r="B91" s="68" t="s">
        <v>99</v>
      </c>
      <c r="C91" s="108" t="s">
        <v>98</v>
      </c>
      <c r="D91" s="108" t="s">
        <v>51</v>
      </c>
      <c r="E91" s="117" t="s">
        <v>169</v>
      </c>
      <c r="F91" s="107" t="s">
        <v>170</v>
      </c>
      <c r="G91" s="182" t="s">
        <v>171</v>
      </c>
      <c r="H91" s="109" t="s">
        <v>124</v>
      </c>
      <c r="I91" s="110" t="s">
        <v>174</v>
      </c>
      <c r="J91" s="111">
        <f t="shared" si="1"/>
        <v>3</v>
      </c>
      <c r="K91" s="112">
        <v>0</v>
      </c>
      <c r="L91" s="109" t="s">
        <v>125</v>
      </c>
      <c r="M91" s="113">
        <v>2</v>
      </c>
    </row>
    <row r="92" spans="1:13" ht="21.9" customHeight="1" x14ac:dyDescent="0.25">
      <c r="A92" s="121">
        <v>43</v>
      </c>
      <c r="B92" s="68" t="s">
        <v>99</v>
      </c>
      <c r="C92" s="108" t="s">
        <v>98</v>
      </c>
      <c r="D92" s="108" t="s">
        <v>51</v>
      </c>
      <c r="E92" s="117" t="s">
        <v>172</v>
      </c>
      <c r="F92" s="107" t="s">
        <v>70</v>
      </c>
      <c r="G92" s="182" t="s">
        <v>126</v>
      </c>
      <c r="H92" s="109" t="s">
        <v>124</v>
      </c>
      <c r="I92" s="110" t="s">
        <v>173</v>
      </c>
      <c r="J92" s="111">
        <f t="shared" si="1"/>
        <v>3</v>
      </c>
      <c r="K92" s="112">
        <v>0</v>
      </c>
      <c r="L92" s="109" t="s">
        <v>125</v>
      </c>
      <c r="M92" s="113">
        <v>2</v>
      </c>
    </row>
    <row r="93" spans="1:13" ht="21.9" customHeight="1" x14ac:dyDescent="0.25">
      <c r="A93" s="121">
        <v>44</v>
      </c>
      <c r="B93" s="68" t="s">
        <v>97</v>
      </c>
      <c r="C93" s="108" t="s">
        <v>98</v>
      </c>
      <c r="D93" s="108" t="s">
        <v>51</v>
      </c>
      <c r="E93" s="117" t="s">
        <v>169</v>
      </c>
      <c r="F93" s="107" t="s">
        <v>170</v>
      </c>
      <c r="G93" s="182" t="s">
        <v>171</v>
      </c>
      <c r="H93" s="109" t="s">
        <v>124</v>
      </c>
      <c r="I93" s="110" t="s">
        <v>174</v>
      </c>
      <c r="J93" s="111">
        <f t="shared" si="1"/>
        <v>3</v>
      </c>
      <c r="K93" s="112">
        <v>0</v>
      </c>
      <c r="L93" s="109" t="s">
        <v>125</v>
      </c>
      <c r="M93" s="113">
        <v>2</v>
      </c>
    </row>
    <row r="94" spans="1:13" ht="21.9" customHeight="1" x14ac:dyDescent="0.25">
      <c r="A94" s="121">
        <v>44</v>
      </c>
      <c r="B94" s="68" t="s">
        <v>97</v>
      </c>
      <c r="C94" s="108" t="s">
        <v>98</v>
      </c>
      <c r="D94" s="108" t="s">
        <v>51</v>
      </c>
      <c r="E94" s="117" t="s">
        <v>172</v>
      </c>
      <c r="F94" s="107" t="s">
        <v>70</v>
      </c>
      <c r="G94" s="182" t="s">
        <v>126</v>
      </c>
      <c r="H94" s="109" t="s">
        <v>124</v>
      </c>
      <c r="I94" s="110" t="s">
        <v>173</v>
      </c>
      <c r="J94" s="111">
        <f t="shared" si="1"/>
        <v>3</v>
      </c>
      <c r="K94" s="112">
        <v>0</v>
      </c>
      <c r="L94" s="109" t="s">
        <v>125</v>
      </c>
      <c r="M94" s="113">
        <v>2</v>
      </c>
    </row>
    <row r="95" spans="1:13" ht="21.9" customHeight="1" x14ac:dyDescent="0.25">
      <c r="A95" s="121">
        <v>45</v>
      </c>
      <c r="B95" s="68" t="s">
        <v>100</v>
      </c>
      <c r="C95" s="108" t="s">
        <v>98</v>
      </c>
      <c r="D95" s="108" t="s">
        <v>51</v>
      </c>
      <c r="E95" s="117" t="s">
        <v>169</v>
      </c>
      <c r="F95" s="107" t="s">
        <v>170</v>
      </c>
      <c r="G95" s="182" t="s">
        <v>171</v>
      </c>
      <c r="H95" s="109" t="s">
        <v>124</v>
      </c>
      <c r="I95" s="110" t="s">
        <v>174</v>
      </c>
      <c r="J95" s="111">
        <f t="shared" si="1"/>
        <v>3</v>
      </c>
      <c r="K95" s="112">
        <v>0</v>
      </c>
      <c r="L95" s="109" t="s">
        <v>125</v>
      </c>
      <c r="M95" s="113">
        <v>2</v>
      </c>
    </row>
    <row r="96" spans="1:13" ht="21.9" customHeight="1" x14ac:dyDescent="0.25">
      <c r="A96" s="121">
        <v>45</v>
      </c>
      <c r="B96" s="68" t="s">
        <v>100</v>
      </c>
      <c r="C96" s="108" t="s">
        <v>98</v>
      </c>
      <c r="D96" s="108" t="s">
        <v>51</v>
      </c>
      <c r="E96" s="117" t="s">
        <v>172</v>
      </c>
      <c r="F96" s="107" t="s">
        <v>70</v>
      </c>
      <c r="G96" s="182" t="s">
        <v>126</v>
      </c>
      <c r="H96" s="109" t="s">
        <v>124</v>
      </c>
      <c r="I96" s="110" t="s">
        <v>173</v>
      </c>
      <c r="J96" s="111">
        <f t="shared" si="1"/>
        <v>3</v>
      </c>
      <c r="K96" s="112">
        <v>0</v>
      </c>
      <c r="L96" s="109" t="s">
        <v>125</v>
      </c>
      <c r="M96" s="113">
        <v>2</v>
      </c>
    </row>
    <row r="97" spans="1:13" ht="21.9" customHeight="1" x14ac:dyDescent="0.25">
      <c r="A97" s="121">
        <v>46</v>
      </c>
      <c r="B97" s="68" t="s">
        <v>134</v>
      </c>
      <c r="C97" s="108" t="s">
        <v>98</v>
      </c>
      <c r="D97" s="108" t="s">
        <v>51</v>
      </c>
      <c r="E97" s="117" t="s">
        <v>169</v>
      </c>
      <c r="F97" s="107" t="s">
        <v>170</v>
      </c>
      <c r="G97" s="182" t="s">
        <v>171</v>
      </c>
      <c r="H97" s="109" t="s">
        <v>124</v>
      </c>
      <c r="I97" s="110" t="s">
        <v>174</v>
      </c>
      <c r="J97" s="111">
        <f t="shared" si="1"/>
        <v>3</v>
      </c>
      <c r="K97" s="112">
        <v>0</v>
      </c>
      <c r="L97" s="109" t="s">
        <v>125</v>
      </c>
      <c r="M97" s="113">
        <v>2</v>
      </c>
    </row>
    <row r="98" spans="1:13" ht="21.9" customHeight="1" x14ac:dyDescent="0.25">
      <c r="A98" s="121">
        <v>46</v>
      </c>
      <c r="B98" s="68" t="s">
        <v>134</v>
      </c>
      <c r="C98" s="108" t="s">
        <v>98</v>
      </c>
      <c r="D98" s="108" t="s">
        <v>51</v>
      </c>
      <c r="E98" s="117" t="s">
        <v>172</v>
      </c>
      <c r="F98" s="107" t="s">
        <v>70</v>
      </c>
      <c r="G98" s="182" t="s">
        <v>126</v>
      </c>
      <c r="H98" s="109" t="s">
        <v>124</v>
      </c>
      <c r="I98" s="110" t="s">
        <v>173</v>
      </c>
      <c r="J98" s="111">
        <f t="shared" si="1"/>
        <v>3</v>
      </c>
      <c r="K98" s="112">
        <v>0</v>
      </c>
      <c r="L98" s="109" t="s">
        <v>125</v>
      </c>
      <c r="M98" s="113">
        <v>2</v>
      </c>
    </row>
    <row r="99" spans="1:13" ht="21.9" customHeight="1" x14ac:dyDescent="0.25">
      <c r="A99" s="121">
        <v>47</v>
      </c>
      <c r="B99" s="68" t="s">
        <v>101</v>
      </c>
      <c r="C99" s="108" t="s">
        <v>73</v>
      </c>
      <c r="D99" s="108" t="s">
        <v>51</v>
      </c>
      <c r="E99" s="117" t="s">
        <v>169</v>
      </c>
      <c r="F99" s="107" t="s">
        <v>170</v>
      </c>
      <c r="G99" s="182" t="s">
        <v>171</v>
      </c>
      <c r="H99" s="109" t="s">
        <v>124</v>
      </c>
      <c r="I99" s="110" t="s">
        <v>174</v>
      </c>
      <c r="J99" s="111">
        <f t="shared" si="1"/>
        <v>3</v>
      </c>
      <c r="K99" s="112">
        <v>0</v>
      </c>
      <c r="L99" s="109" t="s">
        <v>125</v>
      </c>
      <c r="M99" s="113">
        <v>2</v>
      </c>
    </row>
    <row r="100" spans="1:13" ht="21.9" customHeight="1" x14ac:dyDescent="0.25">
      <c r="A100" s="121">
        <v>47</v>
      </c>
      <c r="B100" s="68" t="s">
        <v>101</v>
      </c>
      <c r="C100" s="108" t="s">
        <v>73</v>
      </c>
      <c r="D100" s="108" t="s">
        <v>51</v>
      </c>
      <c r="E100" s="117" t="s">
        <v>172</v>
      </c>
      <c r="F100" s="107" t="s">
        <v>70</v>
      </c>
      <c r="G100" s="182" t="s">
        <v>126</v>
      </c>
      <c r="H100" s="109" t="s">
        <v>124</v>
      </c>
      <c r="I100" s="110" t="s">
        <v>173</v>
      </c>
      <c r="J100" s="111">
        <f t="shared" si="1"/>
        <v>3</v>
      </c>
      <c r="K100" s="112">
        <v>0</v>
      </c>
      <c r="L100" s="109" t="s">
        <v>125</v>
      </c>
      <c r="M100" s="113">
        <v>2</v>
      </c>
    </row>
    <row r="101" spans="1:13" ht="21.9" customHeight="1" x14ac:dyDescent="0.25">
      <c r="A101" s="121">
        <v>48</v>
      </c>
      <c r="B101" s="68" t="s">
        <v>102</v>
      </c>
      <c r="C101" s="108" t="s">
        <v>78</v>
      </c>
      <c r="D101" s="108" t="s">
        <v>63</v>
      </c>
      <c r="E101" s="117" t="s">
        <v>169</v>
      </c>
      <c r="F101" s="107" t="s">
        <v>170</v>
      </c>
      <c r="G101" s="182" t="s">
        <v>171</v>
      </c>
      <c r="H101" s="109" t="s">
        <v>124</v>
      </c>
      <c r="I101" s="110" t="s">
        <v>174</v>
      </c>
      <c r="J101" s="111">
        <f t="shared" si="1"/>
        <v>3</v>
      </c>
      <c r="K101" s="112">
        <v>0</v>
      </c>
      <c r="L101" s="109" t="s">
        <v>125</v>
      </c>
      <c r="M101" s="113">
        <v>2</v>
      </c>
    </row>
    <row r="102" spans="1:13" ht="21.9" customHeight="1" x14ac:dyDescent="0.25">
      <c r="A102" s="121">
        <v>48</v>
      </c>
      <c r="B102" s="68" t="s">
        <v>102</v>
      </c>
      <c r="C102" s="108" t="s">
        <v>78</v>
      </c>
      <c r="D102" s="108" t="s">
        <v>63</v>
      </c>
      <c r="E102" s="117" t="s">
        <v>172</v>
      </c>
      <c r="F102" s="107" t="s">
        <v>70</v>
      </c>
      <c r="G102" s="182" t="s">
        <v>126</v>
      </c>
      <c r="H102" s="109" t="s">
        <v>124</v>
      </c>
      <c r="I102" s="110" t="s">
        <v>173</v>
      </c>
      <c r="J102" s="111">
        <f t="shared" si="1"/>
        <v>3</v>
      </c>
      <c r="K102" s="112">
        <v>0</v>
      </c>
      <c r="L102" s="109" t="s">
        <v>125</v>
      </c>
      <c r="M102" s="113">
        <v>2</v>
      </c>
    </row>
    <row r="103" spans="1:13" ht="21.9" customHeight="1" x14ac:dyDescent="0.25">
      <c r="A103" s="121">
        <v>49</v>
      </c>
      <c r="B103" s="68" t="s">
        <v>103</v>
      </c>
      <c r="C103" s="108" t="s">
        <v>78</v>
      </c>
      <c r="D103" s="108" t="s">
        <v>63</v>
      </c>
      <c r="E103" s="117" t="s">
        <v>169</v>
      </c>
      <c r="F103" s="107" t="s">
        <v>170</v>
      </c>
      <c r="G103" s="182" t="s">
        <v>171</v>
      </c>
      <c r="H103" s="109" t="s">
        <v>124</v>
      </c>
      <c r="I103" s="110" t="s">
        <v>174</v>
      </c>
      <c r="J103" s="111">
        <f t="shared" si="1"/>
        <v>3</v>
      </c>
      <c r="K103" s="112">
        <v>0</v>
      </c>
      <c r="L103" s="109" t="s">
        <v>125</v>
      </c>
      <c r="M103" s="113">
        <v>2</v>
      </c>
    </row>
    <row r="104" spans="1:13" ht="21.9" customHeight="1" x14ac:dyDescent="0.25">
      <c r="A104" s="121">
        <v>49</v>
      </c>
      <c r="B104" s="68" t="s">
        <v>103</v>
      </c>
      <c r="C104" s="108" t="s">
        <v>78</v>
      </c>
      <c r="D104" s="108" t="s">
        <v>63</v>
      </c>
      <c r="E104" s="117" t="s">
        <v>172</v>
      </c>
      <c r="F104" s="107" t="s">
        <v>70</v>
      </c>
      <c r="G104" s="182" t="s">
        <v>126</v>
      </c>
      <c r="H104" s="109" t="s">
        <v>124</v>
      </c>
      <c r="I104" s="110" t="s">
        <v>173</v>
      </c>
      <c r="J104" s="111">
        <f t="shared" si="1"/>
        <v>3</v>
      </c>
      <c r="K104" s="112">
        <v>0</v>
      </c>
      <c r="L104" s="109" t="s">
        <v>125</v>
      </c>
      <c r="M104" s="113">
        <v>2</v>
      </c>
    </row>
    <row r="105" spans="1:13" ht="21.9" customHeight="1" x14ac:dyDescent="0.25">
      <c r="A105" s="121">
        <v>50</v>
      </c>
      <c r="B105" s="68" t="s">
        <v>104</v>
      </c>
      <c r="C105" s="108" t="s">
        <v>105</v>
      </c>
      <c r="D105" s="108" t="s">
        <v>63</v>
      </c>
      <c r="E105" s="117" t="s">
        <v>169</v>
      </c>
      <c r="F105" s="107" t="s">
        <v>170</v>
      </c>
      <c r="G105" s="182" t="s">
        <v>171</v>
      </c>
      <c r="H105" s="109" t="s">
        <v>124</v>
      </c>
      <c r="I105" s="110" t="s">
        <v>174</v>
      </c>
      <c r="J105" s="111">
        <f t="shared" si="1"/>
        <v>3</v>
      </c>
      <c r="K105" s="112">
        <v>0</v>
      </c>
      <c r="L105" s="109" t="s">
        <v>125</v>
      </c>
      <c r="M105" s="113">
        <v>2</v>
      </c>
    </row>
    <row r="106" spans="1:13" ht="21.9" customHeight="1" x14ac:dyDescent="0.25">
      <c r="A106" s="121">
        <v>50</v>
      </c>
      <c r="B106" s="68" t="s">
        <v>104</v>
      </c>
      <c r="C106" s="108" t="s">
        <v>105</v>
      </c>
      <c r="D106" s="108" t="s">
        <v>63</v>
      </c>
      <c r="E106" s="117" t="s">
        <v>172</v>
      </c>
      <c r="F106" s="107" t="s">
        <v>70</v>
      </c>
      <c r="G106" s="182" t="s">
        <v>126</v>
      </c>
      <c r="H106" s="109" t="s">
        <v>124</v>
      </c>
      <c r="I106" s="110" t="s">
        <v>173</v>
      </c>
      <c r="J106" s="111">
        <f t="shared" si="1"/>
        <v>3</v>
      </c>
      <c r="K106" s="112">
        <v>0</v>
      </c>
      <c r="L106" s="109" t="s">
        <v>125</v>
      </c>
      <c r="M106" s="113">
        <v>2</v>
      </c>
    </row>
    <row r="107" spans="1:13" ht="21.9" customHeight="1" x14ac:dyDescent="0.25">
      <c r="A107" s="121">
        <v>51</v>
      </c>
      <c r="B107" s="115" t="s">
        <v>156</v>
      </c>
      <c r="C107" s="116" t="s">
        <v>105</v>
      </c>
      <c r="D107" s="108" t="s">
        <v>63</v>
      </c>
      <c r="E107" s="117" t="s">
        <v>169</v>
      </c>
      <c r="F107" s="107" t="s">
        <v>170</v>
      </c>
      <c r="G107" s="182" t="s">
        <v>171</v>
      </c>
      <c r="H107" s="109" t="s">
        <v>124</v>
      </c>
      <c r="I107" s="110" t="s">
        <v>174</v>
      </c>
      <c r="J107" s="111">
        <f t="shared" si="1"/>
        <v>3</v>
      </c>
      <c r="K107" s="112">
        <v>0</v>
      </c>
      <c r="L107" s="109" t="s">
        <v>125</v>
      </c>
      <c r="M107" s="113">
        <v>2</v>
      </c>
    </row>
    <row r="108" spans="1:13" ht="21.9" customHeight="1" x14ac:dyDescent="0.25">
      <c r="A108" s="121">
        <v>51</v>
      </c>
      <c r="B108" s="115" t="s">
        <v>156</v>
      </c>
      <c r="C108" s="116" t="s">
        <v>105</v>
      </c>
      <c r="D108" s="108" t="s">
        <v>63</v>
      </c>
      <c r="E108" s="117" t="s">
        <v>172</v>
      </c>
      <c r="F108" s="107" t="s">
        <v>70</v>
      </c>
      <c r="G108" s="182" t="s">
        <v>126</v>
      </c>
      <c r="H108" s="109" t="s">
        <v>124</v>
      </c>
      <c r="I108" s="110" t="s">
        <v>173</v>
      </c>
      <c r="J108" s="111">
        <f t="shared" si="1"/>
        <v>3</v>
      </c>
      <c r="K108" s="112">
        <v>0</v>
      </c>
      <c r="L108" s="109" t="s">
        <v>125</v>
      </c>
      <c r="M108" s="113">
        <v>2</v>
      </c>
    </row>
    <row r="109" spans="1:13" ht="21.9" customHeight="1" x14ac:dyDescent="0.25">
      <c r="A109" s="121">
        <v>52</v>
      </c>
      <c r="B109" s="68" t="s">
        <v>107</v>
      </c>
      <c r="C109" s="108" t="s">
        <v>78</v>
      </c>
      <c r="D109" s="108" t="s">
        <v>63</v>
      </c>
      <c r="E109" s="117" t="s">
        <v>169</v>
      </c>
      <c r="F109" s="107" t="s">
        <v>170</v>
      </c>
      <c r="G109" s="182" t="s">
        <v>171</v>
      </c>
      <c r="H109" s="109" t="s">
        <v>124</v>
      </c>
      <c r="I109" s="110" t="s">
        <v>174</v>
      </c>
      <c r="J109" s="111">
        <f t="shared" si="1"/>
        <v>3</v>
      </c>
      <c r="K109" s="112">
        <v>0</v>
      </c>
      <c r="L109" s="109" t="s">
        <v>125</v>
      </c>
      <c r="M109" s="113">
        <v>2</v>
      </c>
    </row>
    <row r="110" spans="1:13" ht="21.9" customHeight="1" x14ac:dyDescent="0.25">
      <c r="A110" s="121">
        <v>52</v>
      </c>
      <c r="B110" s="68" t="s">
        <v>107</v>
      </c>
      <c r="C110" s="108" t="s">
        <v>78</v>
      </c>
      <c r="D110" s="108" t="s">
        <v>63</v>
      </c>
      <c r="E110" s="117" t="s">
        <v>172</v>
      </c>
      <c r="F110" s="107" t="s">
        <v>70</v>
      </c>
      <c r="G110" s="182" t="s">
        <v>126</v>
      </c>
      <c r="H110" s="109" t="s">
        <v>124</v>
      </c>
      <c r="I110" s="110" t="s">
        <v>173</v>
      </c>
      <c r="J110" s="111">
        <f t="shared" si="1"/>
        <v>3</v>
      </c>
      <c r="K110" s="112">
        <v>0</v>
      </c>
      <c r="L110" s="109" t="s">
        <v>125</v>
      </c>
      <c r="M110" s="113">
        <v>2</v>
      </c>
    </row>
    <row r="111" spans="1:13" ht="21.9" customHeight="1" x14ac:dyDescent="0.25">
      <c r="A111" s="121">
        <v>53</v>
      </c>
      <c r="B111" s="68" t="s">
        <v>108</v>
      </c>
      <c r="C111" s="108" t="s">
        <v>78</v>
      </c>
      <c r="D111" s="108" t="s">
        <v>63</v>
      </c>
      <c r="E111" s="117" t="s">
        <v>169</v>
      </c>
      <c r="F111" s="107" t="s">
        <v>170</v>
      </c>
      <c r="G111" s="182" t="s">
        <v>171</v>
      </c>
      <c r="H111" s="109" t="s">
        <v>124</v>
      </c>
      <c r="I111" s="110" t="s">
        <v>174</v>
      </c>
      <c r="J111" s="111">
        <f t="shared" si="1"/>
        <v>3</v>
      </c>
      <c r="K111" s="112">
        <v>0</v>
      </c>
      <c r="L111" s="109" t="s">
        <v>125</v>
      </c>
      <c r="M111" s="113">
        <v>2</v>
      </c>
    </row>
    <row r="112" spans="1:13" ht="21.9" customHeight="1" x14ac:dyDescent="0.25">
      <c r="A112" s="121">
        <v>53</v>
      </c>
      <c r="B112" s="68" t="s">
        <v>108</v>
      </c>
      <c r="C112" s="108" t="s">
        <v>78</v>
      </c>
      <c r="D112" s="108" t="s">
        <v>63</v>
      </c>
      <c r="E112" s="117" t="s">
        <v>172</v>
      </c>
      <c r="F112" s="107" t="s">
        <v>70</v>
      </c>
      <c r="G112" s="182" t="s">
        <v>126</v>
      </c>
      <c r="H112" s="109" t="s">
        <v>124</v>
      </c>
      <c r="I112" s="110" t="s">
        <v>173</v>
      </c>
      <c r="J112" s="111">
        <f t="shared" si="1"/>
        <v>3</v>
      </c>
      <c r="K112" s="112">
        <v>0</v>
      </c>
      <c r="L112" s="109" t="s">
        <v>125</v>
      </c>
      <c r="M112" s="113">
        <v>2</v>
      </c>
    </row>
    <row r="113" spans="1:13" ht="21.9" customHeight="1" x14ac:dyDescent="0.25">
      <c r="A113" s="121">
        <v>54</v>
      </c>
      <c r="B113" s="68" t="s">
        <v>135</v>
      </c>
      <c r="C113" s="108" t="s">
        <v>78</v>
      </c>
      <c r="D113" s="108" t="s">
        <v>63</v>
      </c>
      <c r="E113" s="117" t="s">
        <v>169</v>
      </c>
      <c r="F113" s="107" t="s">
        <v>170</v>
      </c>
      <c r="G113" s="182" t="s">
        <v>171</v>
      </c>
      <c r="H113" s="109" t="s">
        <v>124</v>
      </c>
      <c r="I113" s="110" t="s">
        <v>174</v>
      </c>
      <c r="J113" s="111">
        <f t="shared" si="1"/>
        <v>3</v>
      </c>
      <c r="K113" s="112">
        <v>0</v>
      </c>
      <c r="L113" s="109" t="s">
        <v>125</v>
      </c>
      <c r="M113" s="113">
        <v>2</v>
      </c>
    </row>
    <row r="114" spans="1:13" ht="21.9" customHeight="1" x14ac:dyDescent="0.25">
      <c r="A114" s="121">
        <v>54</v>
      </c>
      <c r="B114" s="68" t="s">
        <v>135</v>
      </c>
      <c r="C114" s="108" t="s">
        <v>78</v>
      </c>
      <c r="D114" s="108" t="s">
        <v>63</v>
      </c>
      <c r="E114" s="117" t="s">
        <v>172</v>
      </c>
      <c r="F114" s="107" t="s">
        <v>70</v>
      </c>
      <c r="G114" s="182" t="s">
        <v>126</v>
      </c>
      <c r="H114" s="109" t="s">
        <v>124</v>
      </c>
      <c r="I114" s="110" t="s">
        <v>173</v>
      </c>
      <c r="J114" s="111">
        <f t="shared" si="1"/>
        <v>3</v>
      </c>
      <c r="K114" s="112">
        <v>0</v>
      </c>
      <c r="L114" s="109" t="s">
        <v>125</v>
      </c>
      <c r="M114" s="113">
        <v>2</v>
      </c>
    </row>
    <row r="115" spans="1:13" ht="21.9" customHeight="1" x14ac:dyDescent="0.25">
      <c r="A115" s="121">
        <v>55</v>
      </c>
      <c r="B115" s="68" t="s">
        <v>118</v>
      </c>
      <c r="C115" s="108" t="s">
        <v>119</v>
      </c>
      <c r="D115" s="108" t="s">
        <v>51</v>
      </c>
      <c r="E115" s="117" t="s">
        <v>169</v>
      </c>
      <c r="F115" s="107" t="s">
        <v>170</v>
      </c>
      <c r="G115" s="182" t="s">
        <v>171</v>
      </c>
      <c r="H115" s="109" t="s">
        <v>124</v>
      </c>
      <c r="I115" s="110" t="s">
        <v>174</v>
      </c>
      <c r="J115" s="111">
        <f t="shared" si="1"/>
        <v>3</v>
      </c>
      <c r="K115" s="112">
        <v>0</v>
      </c>
      <c r="L115" s="109" t="s">
        <v>125</v>
      </c>
      <c r="M115" s="113">
        <v>2</v>
      </c>
    </row>
    <row r="116" spans="1:13" ht="21.9" customHeight="1" x14ac:dyDescent="0.25">
      <c r="A116" s="121">
        <v>55</v>
      </c>
      <c r="B116" s="68" t="s">
        <v>118</v>
      </c>
      <c r="C116" s="108" t="s">
        <v>119</v>
      </c>
      <c r="D116" s="108" t="s">
        <v>51</v>
      </c>
      <c r="E116" s="117" t="s">
        <v>172</v>
      </c>
      <c r="F116" s="107" t="s">
        <v>70</v>
      </c>
      <c r="G116" s="182" t="s">
        <v>126</v>
      </c>
      <c r="H116" s="109" t="s">
        <v>124</v>
      </c>
      <c r="I116" s="110" t="s">
        <v>173</v>
      </c>
      <c r="J116" s="111">
        <f t="shared" si="1"/>
        <v>3</v>
      </c>
      <c r="K116" s="112">
        <v>0</v>
      </c>
      <c r="L116" s="109" t="s">
        <v>125</v>
      </c>
      <c r="M116" s="113">
        <v>2</v>
      </c>
    </row>
    <row r="117" spans="1:13" ht="21.9" customHeight="1" x14ac:dyDescent="0.25">
      <c r="A117" s="121">
        <v>56</v>
      </c>
      <c r="B117" s="68" t="s">
        <v>168</v>
      </c>
      <c r="C117" s="108" t="s">
        <v>109</v>
      </c>
      <c r="D117" s="108" t="s">
        <v>51</v>
      </c>
      <c r="E117" s="117" t="s">
        <v>169</v>
      </c>
      <c r="F117" s="107" t="s">
        <v>170</v>
      </c>
      <c r="G117" s="182" t="s">
        <v>171</v>
      </c>
      <c r="H117" s="109" t="s">
        <v>124</v>
      </c>
      <c r="I117" s="110" t="s">
        <v>174</v>
      </c>
      <c r="J117" s="111">
        <f t="shared" si="1"/>
        <v>3</v>
      </c>
      <c r="K117" s="112">
        <v>0</v>
      </c>
      <c r="L117" s="109" t="s">
        <v>125</v>
      </c>
      <c r="M117" s="113">
        <v>2</v>
      </c>
    </row>
    <row r="118" spans="1:13" ht="21.9" customHeight="1" x14ac:dyDescent="0.25">
      <c r="A118" s="121">
        <v>56</v>
      </c>
      <c r="B118" s="68" t="s">
        <v>168</v>
      </c>
      <c r="C118" s="108" t="s">
        <v>109</v>
      </c>
      <c r="D118" s="108" t="s">
        <v>51</v>
      </c>
      <c r="E118" s="117" t="s">
        <v>172</v>
      </c>
      <c r="F118" s="107" t="s">
        <v>70</v>
      </c>
      <c r="G118" s="182" t="s">
        <v>126</v>
      </c>
      <c r="H118" s="109" t="s">
        <v>124</v>
      </c>
      <c r="I118" s="110" t="s">
        <v>173</v>
      </c>
      <c r="J118" s="111">
        <f t="shared" si="1"/>
        <v>3</v>
      </c>
      <c r="K118" s="112">
        <v>0</v>
      </c>
      <c r="L118" s="109" t="s">
        <v>125</v>
      </c>
      <c r="M118" s="113">
        <v>2</v>
      </c>
    </row>
    <row r="119" spans="1:13" ht="21.9" customHeight="1" x14ac:dyDescent="0.25">
      <c r="A119" s="121">
        <v>57</v>
      </c>
      <c r="B119" s="68" t="s">
        <v>110</v>
      </c>
      <c r="C119" s="108" t="s">
        <v>109</v>
      </c>
      <c r="D119" s="108" t="s">
        <v>51</v>
      </c>
      <c r="E119" s="117" t="s">
        <v>169</v>
      </c>
      <c r="F119" s="107" t="s">
        <v>170</v>
      </c>
      <c r="G119" s="182" t="s">
        <v>171</v>
      </c>
      <c r="H119" s="109" t="s">
        <v>124</v>
      </c>
      <c r="I119" s="110" t="s">
        <v>174</v>
      </c>
      <c r="J119" s="111">
        <f t="shared" si="1"/>
        <v>3</v>
      </c>
      <c r="K119" s="112">
        <v>0</v>
      </c>
      <c r="L119" s="109" t="s">
        <v>125</v>
      </c>
      <c r="M119" s="113">
        <v>2</v>
      </c>
    </row>
    <row r="120" spans="1:13" ht="21.9" customHeight="1" x14ac:dyDescent="0.25">
      <c r="A120" s="121">
        <v>57</v>
      </c>
      <c r="B120" s="68" t="s">
        <v>110</v>
      </c>
      <c r="C120" s="108" t="s">
        <v>109</v>
      </c>
      <c r="D120" s="108" t="s">
        <v>51</v>
      </c>
      <c r="E120" s="117" t="s">
        <v>172</v>
      </c>
      <c r="F120" s="107" t="s">
        <v>70</v>
      </c>
      <c r="G120" s="182" t="s">
        <v>126</v>
      </c>
      <c r="H120" s="109" t="s">
        <v>124</v>
      </c>
      <c r="I120" s="110" t="s">
        <v>173</v>
      </c>
      <c r="J120" s="111">
        <f t="shared" si="1"/>
        <v>3</v>
      </c>
      <c r="K120" s="112">
        <v>0</v>
      </c>
      <c r="L120" s="109" t="s">
        <v>125</v>
      </c>
      <c r="M120" s="113">
        <v>2</v>
      </c>
    </row>
    <row r="121" spans="1:13" ht="21.9" customHeight="1" x14ac:dyDescent="0.25">
      <c r="A121" s="121">
        <v>58</v>
      </c>
      <c r="B121" s="68" t="s">
        <v>111</v>
      </c>
      <c r="C121" s="108" t="s">
        <v>112</v>
      </c>
      <c r="D121" s="108" t="s">
        <v>51</v>
      </c>
      <c r="E121" s="117" t="s">
        <v>169</v>
      </c>
      <c r="F121" s="107" t="s">
        <v>170</v>
      </c>
      <c r="G121" s="182" t="s">
        <v>171</v>
      </c>
      <c r="H121" s="109" t="s">
        <v>124</v>
      </c>
      <c r="I121" s="110" t="s">
        <v>174</v>
      </c>
      <c r="J121" s="111">
        <f t="shared" si="1"/>
        <v>3</v>
      </c>
      <c r="K121" s="112">
        <v>0</v>
      </c>
      <c r="L121" s="109" t="s">
        <v>125</v>
      </c>
      <c r="M121" s="113">
        <v>2</v>
      </c>
    </row>
    <row r="122" spans="1:13" ht="21.9" customHeight="1" x14ac:dyDescent="0.25">
      <c r="A122" s="121">
        <v>58</v>
      </c>
      <c r="B122" s="68" t="s">
        <v>111</v>
      </c>
      <c r="C122" s="108" t="s">
        <v>112</v>
      </c>
      <c r="D122" s="108" t="s">
        <v>51</v>
      </c>
      <c r="E122" s="117" t="s">
        <v>172</v>
      </c>
      <c r="F122" s="107" t="s">
        <v>70</v>
      </c>
      <c r="G122" s="182" t="s">
        <v>126</v>
      </c>
      <c r="H122" s="109" t="s">
        <v>124</v>
      </c>
      <c r="I122" s="110" t="s">
        <v>173</v>
      </c>
      <c r="J122" s="111">
        <f t="shared" si="1"/>
        <v>3</v>
      </c>
      <c r="K122" s="112">
        <v>0</v>
      </c>
      <c r="L122" s="109" t="s">
        <v>125</v>
      </c>
      <c r="M122" s="113">
        <v>2</v>
      </c>
    </row>
    <row r="123" spans="1:13" ht="21.9" customHeight="1" x14ac:dyDescent="0.25">
      <c r="A123" s="121">
        <v>59</v>
      </c>
      <c r="B123" s="68" t="s">
        <v>113</v>
      </c>
      <c r="C123" s="108" t="s">
        <v>114</v>
      </c>
      <c r="D123" s="108" t="s">
        <v>51</v>
      </c>
      <c r="E123" s="117" t="s">
        <v>169</v>
      </c>
      <c r="F123" s="107" t="s">
        <v>170</v>
      </c>
      <c r="G123" s="182" t="s">
        <v>171</v>
      </c>
      <c r="H123" s="109" t="s">
        <v>124</v>
      </c>
      <c r="I123" s="110" t="s">
        <v>174</v>
      </c>
      <c r="J123" s="111">
        <f t="shared" si="1"/>
        <v>3</v>
      </c>
      <c r="K123" s="112">
        <v>0</v>
      </c>
      <c r="L123" s="109" t="s">
        <v>125</v>
      </c>
      <c r="M123" s="113">
        <v>2</v>
      </c>
    </row>
    <row r="124" spans="1:13" ht="21.9" customHeight="1" x14ac:dyDescent="0.25">
      <c r="A124" s="121">
        <v>59</v>
      </c>
      <c r="B124" s="68" t="s">
        <v>113</v>
      </c>
      <c r="C124" s="108" t="s">
        <v>114</v>
      </c>
      <c r="D124" s="108" t="s">
        <v>51</v>
      </c>
      <c r="E124" s="117" t="s">
        <v>172</v>
      </c>
      <c r="F124" s="107" t="s">
        <v>70</v>
      </c>
      <c r="G124" s="182" t="s">
        <v>126</v>
      </c>
      <c r="H124" s="109" t="s">
        <v>124</v>
      </c>
      <c r="I124" s="110" t="s">
        <v>173</v>
      </c>
      <c r="J124" s="111">
        <f t="shared" si="1"/>
        <v>3</v>
      </c>
      <c r="K124" s="112">
        <v>0</v>
      </c>
      <c r="L124" s="109" t="s">
        <v>125</v>
      </c>
      <c r="M124" s="113">
        <v>2</v>
      </c>
    </row>
    <row r="125" spans="1:13" ht="21.9" customHeight="1" x14ac:dyDescent="0.25">
      <c r="A125" s="121">
        <v>60</v>
      </c>
      <c r="B125" s="68" t="s">
        <v>115</v>
      </c>
      <c r="C125" s="108" t="s">
        <v>112</v>
      </c>
      <c r="D125" s="108" t="s">
        <v>51</v>
      </c>
      <c r="E125" s="117" t="s">
        <v>169</v>
      </c>
      <c r="F125" s="107" t="s">
        <v>170</v>
      </c>
      <c r="G125" s="182" t="s">
        <v>171</v>
      </c>
      <c r="H125" s="109" t="s">
        <v>124</v>
      </c>
      <c r="I125" s="110" t="s">
        <v>174</v>
      </c>
      <c r="J125" s="111">
        <f t="shared" si="1"/>
        <v>3</v>
      </c>
      <c r="K125" s="112">
        <v>0</v>
      </c>
      <c r="L125" s="109" t="s">
        <v>125</v>
      </c>
      <c r="M125" s="113">
        <v>2</v>
      </c>
    </row>
    <row r="126" spans="1:13" ht="21.9" customHeight="1" x14ac:dyDescent="0.25">
      <c r="A126" s="121">
        <v>60</v>
      </c>
      <c r="B126" s="68" t="s">
        <v>115</v>
      </c>
      <c r="C126" s="108" t="s">
        <v>112</v>
      </c>
      <c r="D126" s="108" t="s">
        <v>51</v>
      </c>
      <c r="E126" s="117" t="s">
        <v>172</v>
      </c>
      <c r="F126" s="107" t="s">
        <v>70</v>
      </c>
      <c r="G126" s="182" t="s">
        <v>126</v>
      </c>
      <c r="H126" s="109" t="s">
        <v>124</v>
      </c>
      <c r="I126" s="110" t="s">
        <v>173</v>
      </c>
      <c r="J126" s="111">
        <f t="shared" si="1"/>
        <v>3</v>
      </c>
      <c r="K126" s="112">
        <v>0</v>
      </c>
      <c r="L126" s="109" t="s">
        <v>125</v>
      </c>
      <c r="M126" s="113">
        <v>2</v>
      </c>
    </row>
    <row r="127" spans="1:13" ht="21.9" customHeight="1" x14ac:dyDescent="0.25">
      <c r="A127" s="121">
        <v>61</v>
      </c>
      <c r="B127" s="68" t="s">
        <v>116</v>
      </c>
      <c r="C127" s="108" t="s">
        <v>112</v>
      </c>
      <c r="D127" s="108" t="s">
        <v>51</v>
      </c>
      <c r="E127" s="117" t="s">
        <v>169</v>
      </c>
      <c r="F127" s="107" t="s">
        <v>170</v>
      </c>
      <c r="G127" s="182" t="s">
        <v>171</v>
      </c>
      <c r="H127" s="109" t="s">
        <v>124</v>
      </c>
      <c r="I127" s="110" t="s">
        <v>174</v>
      </c>
      <c r="J127" s="111">
        <f t="shared" si="1"/>
        <v>3</v>
      </c>
      <c r="K127" s="112">
        <v>0</v>
      </c>
      <c r="L127" s="109" t="s">
        <v>125</v>
      </c>
      <c r="M127" s="113">
        <v>2</v>
      </c>
    </row>
    <row r="128" spans="1:13" ht="21.9" customHeight="1" x14ac:dyDescent="0.25">
      <c r="A128" s="121">
        <v>61</v>
      </c>
      <c r="B128" s="68" t="s">
        <v>116</v>
      </c>
      <c r="C128" s="108" t="s">
        <v>112</v>
      </c>
      <c r="D128" s="108" t="s">
        <v>51</v>
      </c>
      <c r="E128" s="117" t="s">
        <v>172</v>
      </c>
      <c r="F128" s="107" t="s">
        <v>70</v>
      </c>
      <c r="G128" s="182" t="s">
        <v>126</v>
      </c>
      <c r="H128" s="109" t="s">
        <v>124</v>
      </c>
      <c r="I128" s="110" t="s">
        <v>173</v>
      </c>
      <c r="J128" s="111">
        <f t="shared" si="1"/>
        <v>3</v>
      </c>
      <c r="K128" s="112">
        <v>0</v>
      </c>
      <c r="L128" s="109" t="s">
        <v>125</v>
      </c>
      <c r="M128" s="113">
        <v>2</v>
      </c>
    </row>
    <row r="129" spans="1:13" ht="21.9" customHeight="1" x14ac:dyDescent="0.25">
      <c r="A129" s="121">
        <v>62</v>
      </c>
      <c r="B129" s="68" t="s">
        <v>128</v>
      </c>
      <c r="C129" s="108" t="s">
        <v>117</v>
      </c>
      <c r="D129" s="108" t="s">
        <v>51</v>
      </c>
      <c r="E129" s="117" t="s">
        <v>169</v>
      </c>
      <c r="F129" s="107" t="s">
        <v>170</v>
      </c>
      <c r="G129" s="182" t="s">
        <v>171</v>
      </c>
      <c r="H129" s="109" t="s">
        <v>124</v>
      </c>
      <c r="I129" s="110" t="s">
        <v>174</v>
      </c>
      <c r="J129" s="111">
        <f t="shared" si="1"/>
        <v>3</v>
      </c>
      <c r="K129" s="112">
        <v>0</v>
      </c>
      <c r="L129" s="109" t="s">
        <v>125</v>
      </c>
      <c r="M129" s="113">
        <v>2</v>
      </c>
    </row>
    <row r="130" spans="1:13" ht="21.9" customHeight="1" x14ac:dyDescent="0.25">
      <c r="A130" s="121">
        <v>62</v>
      </c>
      <c r="B130" s="68" t="s">
        <v>128</v>
      </c>
      <c r="C130" s="108" t="s">
        <v>117</v>
      </c>
      <c r="D130" s="108" t="s">
        <v>51</v>
      </c>
      <c r="E130" s="117" t="s">
        <v>172</v>
      </c>
      <c r="F130" s="107" t="s">
        <v>70</v>
      </c>
      <c r="G130" s="182" t="s">
        <v>126</v>
      </c>
      <c r="H130" s="109" t="s">
        <v>124</v>
      </c>
      <c r="I130" s="110" t="s">
        <v>173</v>
      </c>
      <c r="J130" s="111">
        <f t="shared" si="1"/>
        <v>3</v>
      </c>
      <c r="K130" s="112">
        <v>0</v>
      </c>
      <c r="L130" s="109" t="s">
        <v>125</v>
      </c>
      <c r="M130" s="113">
        <v>2</v>
      </c>
    </row>
    <row r="131" spans="1:13" ht="21.9" customHeight="1" x14ac:dyDescent="0.25">
      <c r="A131" s="121">
        <v>63</v>
      </c>
      <c r="B131" s="68" t="s">
        <v>129</v>
      </c>
      <c r="C131" s="108" t="s">
        <v>119</v>
      </c>
      <c r="D131" s="108" t="s">
        <v>51</v>
      </c>
      <c r="E131" s="117" t="s">
        <v>169</v>
      </c>
      <c r="F131" s="107" t="s">
        <v>170</v>
      </c>
      <c r="G131" s="182" t="s">
        <v>171</v>
      </c>
      <c r="H131" s="109" t="s">
        <v>124</v>
      </c>
      <c r="I131" s="110" t="s">
        <v>174</v>
      </c>
      <c r="J131" s="111">
        <f t="shared" si="1"/>
        <v>3</v>
      </c>
      <c r="K131" s="112">
        <v>0</v>
      </c>
      <c r="L131" s="109" t="s">
        <v>125</v>
      </c>
      <c r="M131" s="113">
        <v>2</v>
      </c>
    </row>
    <row r="132" spans="1:13" ht="21.9" customHeight="1" x14ac:dyDescent="0.25">
      <c r="A132" s="121">
        <v>63</v>
      </c>
      <c r="B132" s="68" t="s">
        <v>129</v>
      </c>
      <c r="C132" s="108" t="s">
        <v>119</v>
      </c>
      <c r="D132" s="108" t="s">
        <v>51</v>
      </c>
      <c r="E132" s="117" t="s">
        <v>172</v>
      </c>
      <c r="F132" s="107" t="s">
        <v>70</v>
      </c>
      <c r="G132" s="182" t="s">
        <v>126</v>
      </c>
      <c r="H132" s="109" t="s">
        <v>124</v>
      </c>
      <c r="I132" s="110" t="s">
        <v>173</v>
      </c>
      <c r="J132" s="111">
        <f t="shared" si="1"/>
        <v>3</v>
      </c>
      <c r="K132" s="112">
        <v>0</v>
      </c>
      <c r="L132" s="109" t="s">
        <v>125</v>
      </c>
      <c r="M132" s="113">
        <v>2</v>
      </c>
    </row>
    <row r="133" spans="1:13" ht="21.9" customHeight="1" x14ac:dyDescent="0.25">
      <c r="A133" s="121">
        <v>64</v>
      </c>
      <c r="B133" s="68" t="s">
        <v>123</v>
      </c>
      <c r="C133" s="108" t="s">
        <v>78</v>
      </c>
      <c r="D133" s="108" t="s">
        <v>63</v>
      </c>
      <c r="E133" s="117" t="s">
        <v>169</v>
      </c>
      <c r="F133" s="107" t="s">
        <v>170</v>
      </c>
      <c r="G133" s="182" t="s">
        <v>171</v>
      </c>
      <c r="H133" s="109" t="s">
        <v>124</v>
      </c>
      <c r="I133" s="110" t="s">
        <v>174</v>
      </c>
      <c r="J133" s="111">
        <f t="shared" si="1"/>
        <v>3</v>
      </c>
      <c r="K133" s="112">
        <v>0</v>
      </c>
      <c r="L133" s="109" t="s">
        <v>125</v>
      </c>
      <c r="M133" s="113">
        <v>2</v>
      </c>
    </row>
    <row r="134" spans="1:13" ht="21.9" customHeight="1" x14ac:dyDescent="0.25">
      <c r="A134" s="121">
        <v>64</v>
      </c>
      <c r="B134" s="68" t="s">
        <v>123</v>
      </c>
      <c r="C134" s="108" t="s">
        <v>78</v>
      </c>
      <c r="D134" s="108" t="s">
        <v>63</v>
      </c>
      <c r="E134" s="117" t="s">
        <v>172</v>
      </c>
      <c r="F134" s="107" t="s">
        <v>70</v>
      </c>
      <c r="G134" s="182" t="s">
        <v>126</v>
      </c>
      <c r="H134" s="109" t="s">
        <v>124</v>
      </c>
      <c r="I134" s="110" t="s">
        <v>173</v>
      </c>
      <c r="J134" s="111">
        <f t="shared" si="1"/>
        <v>3</v>
      </c>
      <c r="K134" s="112">
        <v>0</v>
      </c>
      <c r="L134" s="109" t="s">
        <v>125</v>
      </c>
      <c r="M134" s="113">
        <v>2</v>
      </c>
    </row>
    <row r="135" spans="1:13" ht="21.9" customHeight="1" x14ac:dyDescent="0.25">
      <c r="A135" s="121">
        <v>65</v>
      </c>
      <c r="B135" s="68" t="s">
        <v>120</v>
      </c>
      <c r="C135" s="108" t="s">
        <v>82</v>
      </c>
      <c r="D135" s="108" t="s">
        <v>63</v>
      </c>
      <c r="E135" s="117" t="s">
        <v>169</v>
      </c>
      <c r="F135" s="107" t="s">
        <v>170</v>
      </c>
      <c r="G135" s="182" t="s">
        <v>171</v>
      </c>
      <c r="H135" s="109" t="s">
        <v>124</v>
      </c>
      <c r="I135" s="110" t="s">
        <v>174</v>
      </c>
      <c r="J135" s="111">
        <f t="shared" si="1"/>
        <v>3</v>
      </c>
      <c r="K135" s="112">
        <v>0</v>
      </c>
      <c r="L135" s="109" t="s">
        <v>125</v>
      </c>
      <c r="M135" s="113">
        <v>2</v>
      </c>
    </row>
    <row r="136" spans="1:13" ht="21.9" customHeight="1" x14ac:dyDescent="0.25">
      <c r="A136" s="121">
        <v>65</v>
      </c>
      <c r="B136" s="68" t="s">
        <v>120</v>
      </c>
      <c r="C136" s="108" t="s">
        <v>82</v>
      </c>
      <c r="D136" s="108" t="s">
        <v>63</v>
      </c>
      <c r="E136" s="117" t="s">
        <v>172</v>
      </c>
      <c r="F136" s="107" t="s">
        <v>70</v>
      </c>
      <c r="G136" s="182" t="s">
        <v>126</v>
      </c>
      <c r="H136" s="109" t="s">
        <v>124</v>
      </c>
      <c r="I136" s="110" t="s">
        <v>173</v>
      </c>
      <c r="J136" s="111">
        <f t="shared" ref="J136:J142" si="2">IF(G136="ชุมชนนักปฏิบัติ(CoP)",3,3)</f>
        <v>3</v>
      </c>
      <c r="K136" s="112">
        <v>0</v>
      </c>
      <c r="L136" s="109" t="s">
        <v>125</v>
      </c>
      <c r="M136" s="113">
        <v>2</v>
      </c>
    </row>
    <row r="137" spans="1:13" ht="21.9" customHeight="1" x14ac:dyDescent="0.25">
      <c r="A137" s="121">
        <v>66</v>
      </c>
      <c r="B137" s="68" t="s">
        <v>152</v>
      </c>
      <c r="C137" s="108" t="s">
        <v>122</v>
      </c>
      <c r="D137" s="108" t="s">
        <v>63</v>
      </c>
      <c r="E137" s="117" t="s">
        <v>169</v>
      </c>
      <c r="F137" s="107" t="s">
        <v>170</v>
      </c>
      <c r="G137" s="182" t="s">
        <v>171</v>
      </c>
      <c r="H137" s="109" t="s">
        <v>124</v>
      </c>
      <c r="I137" s="110" t="s">
        <v>174</v>
      </c>
      <c r="J137" s="111">
        <f t="shared" si="2"/>
        <v>3</v>
      </c>
      <c r="K137" s="112">
        <v>0</v>
      </c>
      <c r="L137" s="109" t="s">
        <v>125</v>
      </c>
      <c r="M137" s="113">
        <v>2</v>
      </c>
    </row>
    <row r="138" spans="1:13" ht="21.9" customHeight="1" x14ac:dyDescent="0.25">
      <c r="A138" s="121">
        <v>66</v>
      </c>
      <c r="B138" s="68" t="s">
        <v>152</v>
      </c>
      <c r="C138" s="108" t="s">
        <v>122</v>
      </c>
      <c r="D138" s="108" t="s">
        <v>63</v>
      </c>
      <c r="E138" s="117" t="s">
        <v>172</v>
      </c>
      <c r="F138" s="107" t="s">
        <v>70</v>
      </c>
      <c r="G138" s="182" t="s">
        <v>126</v>
      </c>
      <c r="H138" s="109" t="s">
        <v>124</v>
      </c>
      <c r="I138" s="110" t="s">
        <v>173</v>
      </c>
      <c r="J138" s="111">
        <f t="shared" si="2"/>
        <v>3</v>
      </c>
      <c r="K138" s="112">
        <v>0</v>
      </c>
      <c r="L138" s="109" t="s">
        <v>125</v>
      </c>
      <c r="M138" s="113">
        <v>2</v>
      </c>
    </row>
    <row r="139" spans="1:13" ht="21.9" customHeight="1" x14ac:dyDescent="0.25">
      <c r="A139" s="121">
        <v>67</v>
      </c>
      <c r="B139" s="68" t="s">
        <v>121</v>
      </c>
      <c r="C139" s="108" t="s">
        <v>122</v>
      </c>
      <c r="D139" s="108" t="s">
        <v>63</v>
      </c>
      <c r="E139" s="117" t="s">
        <v>169</v>
      </c>
      <c r="F139" s="107" t="s">
        <v>170</v>
      </c>
      <c r="G139" s="182" t="s">
        <v>171</v>
      </c>
      <c r="H139" s="109" t="s">
        <v>124</v>
      </c>
      <c r="I139" s="110" t="s">
        <v>174</v>
      </c>
      <c r="J139" s="111">
        <f t="shared" si="2"/>
        <v>3</v>
      </c>
      <c r="K139" s="112">
        <v>0</v>
      </c>
      <c r="L139" s="109" t="s">
        <v>125</v>
      </c>
      <c r="M139" s="113">
        <v>2</v>
      </c>
    </row>
    <row r="140" spans="1:13" ht="21.9" customHeight="1" x14ac:dyDescent="0.25">
      <c r="A140" s="121">
        <v>67</v>
      </c>
      <c r="B140" s="68" t="s">
        <v>121</v>
      </c>
      <c r="C140" s="108" t="s">
        <v>122</v>
      </c>
      <c r="D140" s="108" t="s">
        <v>63</v>
      </c>
      <c r="E140" s="117" t="s">
        <v>172</v>
      </c>
      <c r="F140" s="107" t="s">
        <v>70</v>
      </c>
      <c r="G140" s="182" t="s">
        <v>126</v>
      </c>
      <c r="H140" s="109" t="s">
        <v>124</v>
      </c>
      <c r="I140" s="110" t="s">
        <v>173</v>
      </c>
      <c r="J140" s="111">
        <f t="shared" si="2"/>
        <v>3</v>
      </c>
      <c r="K140" s="112">
        <v>0</v>
      </c>
      <c r="L140" s="109" t="s">
        <v>125</v>
      </c>
      <c r="M140" s="113">
        <v>2</v>
      </c>
    </row>
    <row r="141" spans="1:13" ht="21.9" customHeight="1" x14ac:dyDescent="0.25">
      <c r="A141" s="121">
        <v>68</v>
      </c>
      <c r="B141" s="68" t="s">
        <v>143</v>
      </c>
      <c r="C141" s="108" t="s">
        <v>145</v>
      </c>
      <c r="D141" s="108" t="s">
        <v>63</v>
      </c>
      <c r="E141" s="117" t="s">
        <v>169</v>
      </c>
      <c r="F141" s="107" t="s">
        <v>170</v>
      </c>
      <c r="G141" s="182" t="s">
        <v>171</v>
      </c>
      <c r="H141" s="109" t="s">
        <v>124</v>
      </c>
      <c r="I141" s="110" t="s">
        <v>174</v>
      </c>
      <c r="J141" s="111">
        <f t="shared" si="2"/>
        <v>3</v>
      </c>
      <c r="K141" s="112">
        <v>0</v>
      </c>
      <c r="L141" s="109" t="s">
        <v>125</v>
      </c>
      <c r="M141" s="113">
        <v>2</v>
      </c>
    </row>
    <row r="142" spans="1:13" ht="21.9" customHeight="1" x14ac:dyDescent="0.25">
      <c r="A142" s="121">
        <v>68</v>
      </c>
      <c r="B142" s="68" t="s">
        <v>143</v>
      </c>
      <c r="C142" s="108" t="s">
        <v>145</v>
      </c>
      <c r="D142" s="108" t="s">
        <v>63</v>
      </c>
      <c r="E142" s="117" t="s">
        <v>172</v>
      </c>
      <c r="F142" s="107" t="s">
        <v>70</v>
      </c>
      <c r="G142" s="182" t="s">
        <v>132</v>
      </c>
      <c r="H142" s="109" t="s">
        <v>124</v>
      </c>
      <c r="I142" s="110" t="s">
        <v>173</v>
      </c>
      <c r="J142" s="111">
        <f t="shared" si="2"/>
        <v>3</v>
      </c>
      <c r="K142" s="112">
        <v>0</v>
      </c>
      <c r="L142" s="109" t="s">
        <v>125</v>
      </c>
      <c r="M142" s="113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2" type="noConversion"/>
  <dataValidations count="11">
    <dataValidation type="list" allowBlank="1" showInputMessage="1" showErrorMessage="1" sqref="D925:D1423" xr:uid="{00000000-0002-0000-0000-000000000000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00000000-0002-0000-0000-000001000000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00000000-0002-0000-0000-000002000000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00000000-0002-0000-0000-000003000000}">
      <formula1>2562</formula1>
      <formula2>2600</formula2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924" xr:uid="{00000000-0002-0000-0000-000004000000}">
      <formula1>0</formula1>
      <formula2>500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924" xr:uid="{00000000-0002-0000-0000-000005000000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924" xr:uid="{00000000-0002-0000-0000-000006000000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924" xr:uid="{00000000-0002-0000-0000-000007000000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924" xr:uid="{00000000-0002-0000-0000-000008000000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924" xr:uid="{00000000-0002-0000-0000-000009000000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930" xr:uid="{00000000-0002-0000-0000-00000A000000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rintOptions horizontalCentered="1"/>
  <pageMargins left="7.8740157480315001E-2" right="7.8740157480315001E-2" top="0.15748031496063" bottom="7.8740157480315001E-2" header="0.118110236220472" footer="7.8740157480315001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25"/>
  <sheetViews>
    <sheetView showGridLines="0" topLeftCell="D1" zoomScale="120" zoomScaleNormal="120" zoomScaleSheetLayoutView="90" zoomScalePageLayoutView="120" workbookViewId="0">
      <selection activeCell="T6" sqref="T6"/>
    </sheetView>
  </sheetViews>
  <sheetFormatPr defaultColWidth="9" defaultRowHeight="18" x14ac:dyDescent="0.25"/>
  <cols>
    <col min="1" max="1" width="3.09765625" style="17" customWidth="1"/>
    <col min="2" max="2" width="19.09765625" style="17" customWidth="1"/>
    <col min="3" max="3" width="10.5" style="17" customWidth="1"/>
    <col min="4" max="4" width="8.19921875" style="17" customWidth="1"/>
    <col min="5" max="5" width="28.5" style="17" customWidth="1"/>
    <col min="6" max="6" width="8.69921875" style="17" customWidth="1"/>
    <col min="7" max="7" width="1.5" style="17" customWidth="1"/>
    <col min="8" max="8" width="12.19921875" style="17" customWidth="1"/>
    <col min="9" max="9" width="9.69921875" style="17" customWidth="1"/>
    <col min="10" max="10" width="7.5" style="25" customWidth="1"/>
    <col min="11" max="11" width="8.5" style="17" customWidth="1"/>
    <col min="12" max="12" width="9.19921875" style="17" customWidth="1"/>
    <col min="13" max="13" width="7" style="17" customWidth="1"/>
    <col min="14" max="14" width="0.8984375" style="17" customWidth="1"/>
    <col min="15" max="15" width="5.09765625" style="21" customWidth="1"/>
    <col min="16" max="16384" width="9" style="17"/>
  </cols>
  <sheetData>
    <row r="1" spans="1:17" s="10" customFormat="1" ht="36.75" customHeight="1" x14ac:dyDescent="0.45">
      <c r="A1" s="137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47"/>
      <c r="O1" s="19"/>
      <c r="P1" s="8"/>
      <c r="Q1" s="9"/>
    </row>
    <row r="2" spans="1:17" s="10" customFormat="1" ht="24.75" customHeight="1" x14ac:dyDescent="0.3">
      <c r="A2" s="5"/>
      <c r="B2" s="3"/>
      <c r="C2" s="27" t="s">
        <v>7</v>
      </c>
      <c r="D2" s="144" t="str">
        <f>เก็บข้อมูลHRD!C2</f>
        <v>สำนักงานเลขานุการกรม</v>
      </c>
      <c r="E2" s="144"/>
      <c r="F2" s="144"/>
      <c r="G2" s="144"/>
      <c r="H2" s="144"/>
      <c r="I2" s="144"/>
      <c r="J2" s="145" t="s">
        <v>69</v>
      </c>
      <c r="K2" s="145"/>
      <c r="L2" s="144" t="str">
        <f>เก็บข้อมูลHRD!J4</f>
        <v>นางสาวโสธิญา ตาแม่ก๋ง</v>
      </c>
      <c r="M2" s="144"/>
      <c r="N2" s="48"/>
      <c r="O2" s="18"/>
    </row>
    <row r="3" spans="1:17" s="10" customFormat="1" ht="4.5" customHeight="1" x14ac:dyDescent="0.3">
      <c r="A3" s="5"/>
      <c r="B3" s="3"/>
      <c r="C3" s="3"/>
      <c r="D3" s="3"/>
      <c r="E3" s="1"/>
      <c r="F3" s="1"/>
      <c r="G3" s="1"/>
      <c r="H3" s="1"/>
      <c r="I3" s="1"/>
      <c r="J3" s="1"/>
      <c r="K3" s="11"/>
      <c r="L3" s="14"/>
      <c r="M3" s="14"/>
      <c r="N3" s="14"/>
      <c r="O3" s="18"/>
    </row>
    <row r="4" spans="1:17" s="10" customFormat="1" ht="25.5" customHeight="1" x14ac:dyDescent="0.3">
      <c r="A4" s="6"/>
      <c r="B4" s="139" t="s">
        <v>46</v>
      </c>
      <c r="C4" s="140"/>
      <c r="D4" s="66">
        <f>เก็บข้อมูลHRD!D4</f>
        <v>36</v>
      </c>
      <c r="E4" s="28" t="s">
        <v>53</v>
      </c>
      <c r="F4" s="66">
        <f>เก็บข้อมูลHRD!F4</f>
        <v>32</v>
      </c>
      <c r="G4" s="29"/>
      <c r="H4" s="30" t="s">
        <v>47</v>
      </c>
      <c r="I4" s="141">
        <f>เก็บข้อมูลHRD!H4</f>
        <v>2567</v>
      </c>
      <c r="J4" s="142"/>
      <c r="K4" s="143" t="s">
        <v>45</v>
      </c>
      <c r="L4" s="143"/>
      <c r="M4" s="31">
        <f>เก็บข้อมูลHRD!L4:M4</f>
        <v>45523</v>
      </c>
      <c r="N4" s="49"/>
      <c r="O4" s="20"/>
    </row>
    <row r="5" spans="1:17" s="23" customFormat="1" ht="5.25" customHeight="1" x14ac:dyDescent="0.25">
      <c r="A5" s="7"/>
      <c r="B5" s="136"/>
      <c r="C5" s="136"/>
      <c r="D5" s="26"/>
      <c r="E5" s="26"/>
      <c r="F5" s="2"/>
      <c r="G5" s="2"/>
      <c r="H5" s="4"/>
      <c r="I5" s="12"/>
      <c r="J5" s="4"/>
      <c r="K5" s="13"/>
      <c r="L5" s="15"/>
      <c r="M5" s="15"/>
      <c r="N5" s="15"/>
      <c r="O5" s="16"/>
      <c r="P5" s="22"/>
      <c r="Q5" s="22"/>
    </row>
    <row r="6" spans="1:17" s="23" customFormat="1" ht="25.5" customHeight="1" x14ac:dyDescent="0.25">
      <c r="A6" s="155" t="s">
        <v>13</v>
      </c>
      <c r="B6" s="152" t="s">
        <v>34</v>
      </c>
      <c r="C6" s="153"/>
      <c r="D6" s="153"/>
      <c r="E6" s="153"/>
      <c r="F6" s="154"/>
      <c r="G6" s="32"/>
      <c r="H6" s="130" t="s">
        <v>32</v>
      </c>
      <c r="I6" s="130"/>
      <c r="J6" s="130"/>
      <c r="K6" s="129" t="s">
        <v>33</v>
      </c>
      <c r="L6" s="129"/>
      <c r="M6" s="129"/>
      <c r="N6" s="50"/>
      <c r="O6" s="16"/>
      <c r="P6" s="22"/>
      <c r="Q6" s="22"/>
    </row>
    <row r="7" spans="1:17" ht="24.9" customHeight="1" x14ac:dyDescent="0.4">
      <c r="A7" s="156"/>
      <c r="B7" s="169" t="s">
        <v>51</v>
      </c>
      <c r="C7" s="170"/>
      <c r="D7" s="171"/>
      <c r="E7" s="167" t="s">
        <v>63</v>
      </c>
      <c r="F7" s="167"/>
      <c r="G7" s="35"/>
      <c r="H7" s="134" t="s">
        <v>15</v>
      </c>
      <c r="I7" s="134"/>
      <c r="J7" s="36">
        <f>COUNTIF(เก็บข้อมูลHRD!F7:F1930,"ความรู้/ทักษะเฉพาะทางในสายงาน")</f>
        <v>68</v>
      </c>
      <c r="K7" s="131" t="s">
        <v>48</v>
      </c>
      <c r="L7" s="131"/>
      <c r="M7" s="37">
        <f>COUNTIF(เก็บข้อมูลHRD!G7:G1930,"อบรมกับหน่วยงานนอกกรมฯ")</f>
        <v>0</v>
      </c>
      <c r="N7" s="52"/>
    </row>
    <row r="8" spans="1:17" ht="24.9" customHeight="1" x14ac:dyDescent="0.4">
      <c r="A8" s="156"/>
      <c r="B8" s="149" t="s">
        <v>8</v>
      </c>
      <c r="C8" s="149"/>
      <c r="D8" s="33">
        <f t="array" ref="D8">COUNTIFS(เก็บข้อมูลHRD!D7:D1930,"ข้าราชการ",เก็บข้อมูลHRD!M7:M1930,"1")</f>
        <v>0</v>
      </c>
      <c r="E8" s="34" t="s">
        <v>10</v>
      </c>
      <c r="F8" s="33">
        <f t="array" ref="F8">COUNTIFS(เก็บข้อมูลHRD!D7:D1930,"พนักงานราชการ",เก็บข้อมูลHRD!M7:M1930,"1")</f>
        <v>0</v>
      </c>
      <c r="G8" s="35"/>
      <c r="H8" s="134" t="s">
        <v>16</v>
      </c>
      <c r="I8" s="134"/>
      <c r="J8" s="36">
        <f>COUNTIF(เก็บข้อมูลHRD!F7:F1930,"ภาษา")</f>
        <v>0</v>
      </c>
      <c r="K8" s="146" t="s">
        <v>40</v>
      </c>
      <c r="L8" s="146"/>
      <c r="M8" s="37">
        <f>COUNTIF(เก็บข้อมูลHRD!G7:G1930,"อบรมกับหน่วยงานในกรมฯ")</f>
        <v>0</v>
      </c>
      <c r="N8" s="52"/>
      <c r="P8" s="24"/>
    </row>
    <row r="9" spans="1:17" ht="24.9" customHeight="1" x14ac:dyDescent="0.4">
      <c r="A9" s="156"/>
      <c r="B9" s="149" t="s">
        <v>9</v>
      </c>
      <c r="C9" s="149"/>
      <c r="D9" s="38">
        <f t="array" ref="D9">SUMPRODUCT(IF(เก็บข้อมูลHRD!D7:D1930="ข้าราชการ",IF(เก็บข้อมูลHRD!B7:B1930&lt;&gt;"",IF(เก็บข้อมูลHRD!M7:M1930=1,1/COUNTIFS(เก็บข้อมูลHRD!B7:B1930,เก็บข้อมูลHRD!B7:B1930,เก็บข้อมูลHRD!D7:D1930,"ข้าราชการ",เก็บข้อมูลHRD!B7:B1930,"&lt;&gt;",เก็บข้อมูลHRD!M7:M1930,"=1")))))</f>
        <v>0</v>
      </c>
      <c r="E9" s="34" t="s">
        <v>11</v>
      </c>
      <c r="F9" s="33">
        <f t="array" ref="F9">SUMPRODUCT(IF(เก็บข้อมูลHRD!D7:D1930="พนักงานราชการ",IF(เก็บข้อมูลHRD!B7:B1930&lt;&gt;"",IF(เก็บข้อมูลHRD!M7:M1930=1,1/COUNTIFS(เก็บข้อมูลHRD!B7:B1930,เก็บข้อมูลHRD!B7:B1930,เก็บข้อมูลHRD!D7:D1930,"พนักงานราชการ",เก็บข้อมูลHRD!B7:B1930,"&lt;&gt;",เก็บข้อมูลHRD!M7:M1930,"=1")))))</f>
        <v>0</v>
      </c>
      <c r="G9" s="40"/>
      <c r="H9" s="134" t="s">
        <v>17</v>
      </c>
      <c r="I9" s="134"/>
      <c r="J9" s="36">
        <f>COUNTIF(เก็บข้อมูลHRD!F7:F1930,"ภาวะผู้นำ/คุณธรรม/จริยธรรม")</f>
        <v>0</v>
      </c>
      <c r="K9" s="131" t="s">
        <v>49</v>
      </c>
      <c r="L9" s="131"/>
      <c r="M9" s="37">
        <f>COUNTIF(เก็บข้อมูลHRD!G7:G1930,"e-Learning")</f>
        <v>68</v>
      </c>
      <c r="N9" s="52"/>
    </row>
    <row r="10" spans="1:17" ht="24.9" customHeight="1" x14ac:dyDescent="0.4">
      <c r="A10" s="157"/>
      <c r="B10" s="149" t="s">
        <v>71</v>
      </c>
      <c r="C10" s="149"/>
      <c r="D10" s="39">
        <f t="array" ref="D10">D9/D4*100</f>
        <v>0</v>
      </c>
      <c r="E10" s="34" t="s">
        <v>72</v>
      </c>
      <c r="F10" s="39">
        <f t="array" ref="F10">F9/F4*100</f>
        <v>0</v>
      </c>
      <c r="G10" s="41"/>
      <c r="H10" s="134" t="s">
        <v>18</v>
      </c>
      <c r="I10" s="134"/>
      <c r="J10" s="36">
        <f t="array" ref="J10">COUNTIF(เก็บข้อมูลHRD!F7:F930,"จิตอาสา/บริการ")</f>
        <v>0</v>
      </c>
      <c r="K10" s="131" t="s">
        <v>23</v>
      </c>
      <c r="L10" s="131"/>
      <c r="M10" s="37">
        <f>COUNTIF(เก็บข้อมูลHRD!G7:G1930,"ชุมชนนักปฏิบัติ(CoP)")</f>
        <v>65</v>
      </c>
      <c r="N10" s="52"/>
    </row>
    <row r="11" spans="1:17" ht="24.9" customHeight="1" x14ac:dyDescent="0.4">
      <c r="A11" s="164" t="s">
        <v>14</v>
      </c>
      <c r="B11" s="161" t="s">
        <v>35</v>
      </c>
      <c r="C11" s="162"/>
      <c r="D11" s="162"/>
      <c r="E11" s="162"/>
      <c r="F11" s="163"/>
      <c r="G11" s="35"/>
      <c r="H11" s="134" t="s">
        <v>19</v>
      </c>
      <c r="I11" s="134"/>
      <c r="J11" s="36">
        <f>COUNTIF(เก็บข้อมูลHRD!F7:F1930,"ความรับผิดชอบ/ซื่อสัตย์สุจริต")</f>
        <v>0</v>
      </c>
      <c r="K11" s="131" t="s">
        <v>26</v>
      </c>
      <c r="L11" s="131"/>
      <c r="M11" s="37">
        <f>COUNTIF(เก็บข้อมูลHRD!G7:G1930,"สอนงาน")</f>
        <v>0</v>
      </c>
      <c r="N11" s="52"/>
    </row>
    <row r="12" spans="1:17" ht="24.9" customHeight="1" x14ac:dyDescent="0.4">
      <c r="A12" s="165"/>
      <c r="B12" s="158" t="s">
        <v>51</v>
      </c>
      <c r="C12" s="159"/>
      <c r="D12" s="160"/>
      <c r="E12" s="168" t="s">
        <v>63</v>
      </c>
      <c r="F12" s="168"/>
      <c r="G12" s="35"/>
      <c r="H12" s="134" t="s">
        <v>20</v>
      </c>
      <c r="I12" s="134"/>
      <c r="J12" s="36">
        <f>COUNTIF(เก็บข้อมูลHRD!F7:F1930,"ทำงานเป็นทีม")</f>
        <v>0</v>
      </c>
      <c r="K12" s="131" t="s">
        <v>27</v>
      </c>
      <c r="L12" s="131"/>
      <c r="M12" s="37">
        <f>COUNTIF(เก็บข้อมูลHRD!G7:G1930,"มอบหมายงาน")</f>
        <v>0</v>
      </c>
      <c r="N12" s="52"/>
    </row>
    <row r="13" spans="1:17" ht="24.9" customHeight="1" x14ac:dyDescent="0.4">
      <c r="A13" s="165"/>
      <c r="B13" s="133" t="s">
        <v>8</v>
      </c>
      <c r="C13" s="133"/>
      <c r="D13" s="33">
        <f t="array" ref="D13">COUNTIFS(เก็บข้อมูลHRD!D7:D1930,"ข้าราชการ",เก็บข้อมูลHRD!M7:M1930,"2")</f>
        <v>72</v>
      </c>
      <c r="E13" s="34" t="s">
        <v>10</v>
      </c>
      <c r="F13" s="33">
        <f t="array" ref="F13">COUNTIFS(เก็บข้อมูลHRD!D7:D1930,"พนักงานราชการ",เก็บข้อมูลHRD!M7:M1930,"2")</f>
        <v>64</v>
      </c>
      <c r="G13" s="40"/>
      <c r="H13" s="134" t="s">
        <v>24</v>
      </c>
      <c r="I13" s="134"/>
      <c r="J13" s="36">
        <f>COUNTIF(เก็บข้อมูลHRD!F7:F1930,"คิดค้น/ใช้นวัตกรรมใหม่ๆ")</f>
        <v>0</v>
      </c>
      <c r="K13" s="131" t="s">
        <v>28</v>
      </c>
      <c r="L13" s="131"/>
      <c r="M13" s="37">
        <f>COUNTIF(เก็บข้อมูลHRD!G7:G1930,"ดูงานนอกสถานที่")</f>
        <v>0</v>
      </c>
      <c r="N13" s="52"/>
      <c r="Q13" s="17" t="s">
        <v>57</v>
      </c>
    </row>
    <row r="14" spans="1:17" ht="24.9" customHeight="1" x14ac:dyDescent="0.4">
      <c r="A14" s="165"/>
      <c r="B14" s="133" t="s">
        <v>9</v>
      </c>
      <c r="C14" s="133"/>
      <c r="D14" s="33">
        <f t="array" ref="D14">SUMPRODUCT(IF(เก็บข้อมูลHRD!D7:D1930="ข้าราชการ",IF(เก็บข้อมูลHRD!B7:B1930&lt;&gt;"",IF(เก็บข้อมูลHRD!M7:M1930=2,1/COUNTIFS(เก็บข้อมูลHRD!B7:B1930,เก็บข้อมูลHRD!B7:B1930,เก็บข้อมูลHRD!D7:D1930,"ข้าราชการ",เก็บข้อมูลHRD!B7:B1930,"&lt;&gt;",เก็บข้อมูลHRD!M7:M1930,"=2")))))</f>
        <v>36</v>
      </c>
      <c r="E14" s="34" t="s">
        <v>11</v>
      </c>
      <c r="F14" s="33">
        <f t="array" ref="F14">SUMPRODUCT(IF(เก็บข้อมูลHRD!D7:D1930="พนักงานราชการ",IF(เก็บข้อมูลHRD!B7:B1930&lt;&gt;"",IF(เก็บข้อมูลHRD!M7:M1930=2,1/COUNTIFS(เก็บข้อมูลHRD!B7:B1930,เก็บข้อมูลHRD!B7:B1930,เก็บข้อมูลHRD!D7:D1930,"พนักงานราชการ",เก็บข้อมูลHRD!B7:B1930,"&lt;&gt;",เก็บข้อมูลHRD!M7:M1930,"=2")))))</f>
        <v>32</v>
      </c>
      <c r="G14" s="41"/>
      <c r="H14" s="134" t="s">
        <v>25</v>
      </c>
      <c r="I14" s="134"/>
      <c r="J14" s="36">
        <f>COUNTIF(เก็บข้อมูลHRD!F7:F1930,"กฎหมาย/กฎระเบียบฯ")</f>
        <v>0</v>
      </c>
      <c r="K14" s="131" t="s">
        <v>29</v>
      </c>
      <c r="L14" s="131"/>
      <c r="M14" s="37">
        <f>COUNTIF(เก็บข้อมูลHRD!G7:G1930,"หมุนเวียนงาน")</f>
        <v>0</v>
      </c>
      <c r="N14" s="52"/>
    </row>
    <row r="15" spans="1:17" ht="24.9" customHeight="1" x14ac:dyDescent="0.4">
      <c r="A15" s="166"/>
      <c r="B15" s="133" t="s">
        <v>71</v>
      </c>
      <c r="C15" s="133"/>
      <c r="D15" s="39">
        <f>D14/D4*100</f>
        <v>100</v>
      </c>
      <c r="E15" s="34" t="s">
        <v>72</v>
      </c>
      <c r="F15" s="39">
        <f>F14/F4*100</f>
        <v>100</v>
      </c>
      <c r="G15" s="35"/>
      <c r="H15" s="134" t="s">
        <v>21</v>
      </c>
      <c r="I15" s="134"/>
      <c r="J15" s="36">
        <f>COUNTIF(เก็บข้อมูลHRD!F7:F1930,"การใช้เทคโนโลยี")</f>
        <v>68</v>
      </c>
      <c r="K15" s="131" t="s">
        <v>30</v>
      </c>
      <c r="L15" s="131"/>
      <c r="M15" s="37">
        <f>COUNTIF(เก็บข้อมูลHRD!G7:G1930,"เรียนรู้ด้วยตนเอง")</f>
        <v>3</v>
      </c>
      <c r="N15" s="52"/>
    </row>
    <row r="16" spans="1:17" ht="24.9" customHeight="1" x14ac:dyDescent="0.4">
      <c r="A16" s="176" t="s">
        <v>12</v>
      </c>
      <c r="B16" s="150" t="s">
        <v>36</v>
      </c>
      <c r="C16" s="150"/>
      <c r="D16" s="150"/>
      <c r="E16" s="150"/>
      <c r="F16" s="151"/>
      <c r="G16" s="35"/>
      <c r="H16" s="134" t="s">
        <v>22</v>
      </c>
      <c r="I16" s="134"/>
      <c r="J16" s="36">
        <f>COUNTIF(เก็บข้อมูลHRD!F7:F1930,"ทักษะการคิด")</f>
        <v>0</v>
      </c>
      <c r="K16" s="131" t="s">
        <v>31</v>
      </c>
      <c r="L16" s="131"/>
      <c r="M16" s="37">
        <f>COUNTIF(เก็บข้อมูลHRD!G7:G1930,"อื่นๆ")</f>
        <v>0</v>
      </c>
      <c r="N16" s="52"/>
    </row>
    <row r="17" spans="1:18" ht="23.25" customHeight="1" x14ac:dyDescent="0.25">
      <c r="A17" s="176"/>
      <c r="B17" s="150" t="s">
        <v>51</v>
      </c>
      <c r="C17" s="150"/>
      <c r="D17" s="151"/>
      <c r="E17" s="177" t="s">
        <v>63</v>
      </c>
      <c r="F17" s="177"/>
      <c r="G17" s="40"/>
      <c r="H17" s="132" t="s">
        <v>52</v>
      </c>
      <c r="I17" s="132"/>
      <c r="J17" s="59">
        <f>SUM(J7:J16)</f>
        <v>136</v>
      </c>
      <c r="K17" s="132" t="s">
        <v>52</v>
      </c>
      <c r="L17" s="132"/>
      <c r="M17" s="60">
        <f>SUM(M7:M16)</f>
        <v>136</v>
      </c>
      <c r="N17" s="52"/>
    </row>
    <row r="18" spans="1:18" ht="24.9" customHeight="1" x14ac:dyDescent="0.35">
      <c r="A18" s="176"/>
      <c r="B18" s="135" t="s">
        <v>8</v>
      </c>
      <c r="C18" s="133"/>
      <c r="D18" s="33">
        <f>COUNTIF(เก็บข้อมูลHRD!D7:D1930,"ข้าราชการ")</f>
        <v>72</v>
      </c>
      <c r="E18" s="34" t="s">
        <v>10</v>
      </c>
      <c r="F18" s="33">
        <f t="array" ref="F18">COUNTIF(เก็บข้อมูลHRD!D7:D1930,"พนักงานราชการ")</f>
        <v>64</v>
      </c>
      <c r="G18" s="41"/>
      <c r="H18" s="173" t="s">
        <v>64</v>
      </c>
      <c r="I18" s="174"/>
      <c r="J18" s="174"/>
      <c r="K18" s="174"/>
      <c r="L18" s="174"/>
      <c r="M18" s="174"/>
      <c r="N18" s="41"/>
    </row>
    <row r="19" spans="1:18" ht="28.5" customHeight="1" x14ac:dyDescent="0.25">
      <c r="A19" s="176"/>
      <c r="B19" s="135" t="s">
        <v>9</v>
      </c>
      <c r="C19" s="133"/>
      <c r="D19" s="33">
        <f t="array" ref="D19">SUMPRODUCT(IF(เก็บข้อมูลHRD!D7:D1930="ข้าราชการ",IF(เก็บข้อมูลHRD!B7:B1930&lt;&gt;"",1/COUNTIFS(เก็บข้อมูลHRD!B7:B1930,เก็บข้อมูลHRD!B7:B1930,เก็บข้อมูลHRD!D7:D1930,"ข้าราชการ",เก็บข้อมูลHRD!B7:B1930,"&lt;&gt;"))))</f>
        <v>36</v>
      </c>
      <c r="E19" s="34" t="s">
        <v>11</v>
      </c>
      <c r="F19" s="33">
        <f t="array" ref="F19">SUMPRODUCT(IF(เก็บข้อมูลHRD!D7:D1930="พนักงานราชการ",IF(เก็บข้อมูลHRD!B7:B1930&lt;&gt;"",1/COUNTIFS(เก็บข้อมูลHRD!B7:B1930,เก็บข้อมูลHRD!B7:B1930,เก็บข้อมูลHRD!D7:D1930,"พนักงานราชการ",เก็บข้อมูลHRD!B7:B1930,"&lt;&gt;"))))</f>
        <v>32</v>
      </c>
      <c r="G19" s="40"/>
      <c r="H19" s="175"/>
      <c r="I19" s="175"/>
      <c r="J19" s="175"/>
      <c r="K19" s="175"/>
      <c r="L19" s="175"/>
      <c r="M19" s="175"/>
      <c r="N19" s="51"/>
    </row>
    <row r="20" spans="1:18" ht="24.9" customHeight="1" x14ac:dyDescent="0.35">
      <c r="A20" s="176"/>
      <c r="B20" s="135" t="s">
        <v>71</v>
      </c>
      <c r="C20" s="133"/>
      <c r="D20" s="39">
        <f>D19/D4*100</f>
        <v>100</v>
      </c>
      <c r="E20" s="34" t="s">
        <v>72</v>
      </c>
      <c r="F20" s="39">
        <f>F19/F4*100</f>
        <v>100</v>
      </c>
      <c r="G20" s="41"/>
      <c r="H20" s="175"/>
      <c r="I20" s="175"/>
      <c r="J20" s="175"/>
      <c r="K20" s="175"/>
      <c r="L20" s="175"/>
      <c r="M20" s="175"/>
      <c r="N20" s="46"/>
    </row>
    <row r="21" spans="1:18" ht="25.5" customHeight="1" x14ac:dyDescent="0.25">
      <c r="A21" s="176"/>
      <c r="B21" s="147" t="s">
        <v>39</v>
      </c>
      <c r="C21" s="147"/>
      <c r="D21" s="147"/>
      <c r="E21" s="147"/>
      <c r="F21" s="148"/>
      <c r="G21" s="67"/>
      <c r="H21" s="175"/>
      <c r="I21" s="175"/>
      <c r="J21" s="175"/>
      <c r="K21" s="175"/>
      <c r="L21" s="175"/>
      <c r="M21" s="175"/>
      <c r="N21" s="46"/>
      <c r="R21" s="17" t="s">
        <v>57</v>
      </c>
    </row>
    <row r="22" spans="1:18" ht="24" customHeight="1" x14ac:dyDescent="0.25">
      <c r="A22" s="176"/>
      <c r="B22" s="178" t="s">
        <v>38</v>
      </c>
      <c r="C22" s="179"/>
      <c r="D22" s="42">
        <f t="array" ref="D22">SUMPRODUCT(IF(เก็บข้อมูลHRD!L7:L1930="มี",IF(เก็บข้อมูลHRD!B7:B1930&lt;&gt;"",1/COUNTIFS(เก็บข้อมูลHRD!B7:B1930,เก็บข้อมูลHRD!B7:B1930,เก็บข้อมูลHRD!L7:L1930,"มี",เก็บข้อมูลHRD!B7:B1930,"&lt;&gt;"))))</f>
        <v>68</v>
      </c>
      <c r="E22" s="34" t="s">
        <v>37</v>
      </c>
      <c r="F22" s="39">
        <f t="array" ref="F22">(D22/SUMPRODUCT((เก็บข้อมูลHRD!B7:B1930&lt;&gt;"")/COUNTIF(เก็บข้อมูลHRD!B7:B1930,เก็บข้อมูลHRD!B7:B1930&amp;"")))*100</f>
        <v>100</v>
      </c>
      <c r="G22" s="46"/>
      <c r="H22" s="175"/>
      <c r="I22" s="175"/>
      <c r="J22" s="175"/>
      <c r="K22" s="175"/>
      <c r="L22" s="175"/>
      <c r="M22" s="175"/>
      <c r="N22" s="46"/>
    </row>
    <row r="23" spans="1:18" ht="21" x14ac:dyDescent="0.25">
      <c r="A23" s="176"/>
      <c r="B23" s="147" t="s">
        <v>41</v>
      </c>
      <c r="C23" s="147"/>
      <c r="D23" s="147"/>
      <c r="E23" s="147"/>
      <c r="F23" s="148"/>
      <c r="G23" s="46"/>
      <c r="H23" s="175"/>
      <c r="I23" s="175"/>
      <c r="J23" s="175"/>
      <c r="K23" s="175"/>
      <c r="L23" s="175"/>
      <c r="M23" s="175"/>
      <c r="N23" s="46"/>
    </row>
    <row r="24" spans="1:18" ht="21.75" customHeight="1" x14ac:dyDescent="0.25">
      <c r="A24" s="176"/>
      <c r="B24" s="178" t="s">
        <v>42</v>
      </c>
      <c r="C24" s="179"/>
      <c r="D24" s="43">
        <f t="array" ref="D24">SUM(เก็บข้อมูลHRD!K7:K1930)</f>
        <v>0</v>
      </c>
      <c r="E24" s="44" t="s">
        <v>58</v>
      </c>
      <c r="F24" s="45" t="e">
        <f t="array" ref="F24">AVERAGEIF(เก็บข้อมูลHRD!K7:K1930,"&lt;&gt;0")</f>
        <v>#DIV/0!</v>
      </c>
      <c r="G24" s="46"/>
      <c r="H24" s="172" t="s">
        <v>59</v>
      </c>
      <c r="I24" s="172"/>
      <c r="J24" s="172"/>
      <c r="K24" s="172"/>
      <c r="L24" s="172"/>
      <c r="M24" s="46"/>
      <c r="N24" s="46"/>
    </row>
    <row r="25" spans="1:18" x14ac:dyDescent="0.25">
      <c r="B25" s="128"/>
      <c r="C25" s="128"/>
      <c r="D25" s="128"/>
      <c r="E25" s="128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00000000-0002-0000-0100-00000000000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00000000-0002-0000-0100-000001000000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00000000-0002-0000-0100-000002000000}">
      <formula1>1</formula1>
      <formula2>10000</formula2>
    </dataValidation>
    <dataValidation allowBlank="1" showInputMessage="1" showErrorMessage="1" error="กรุณากรอกตัวเลขจำนวนเต็ม" sqref="M4:N4" xr:uid="{00000000-0002-0000-0100-000003000000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72"/>
  <sheetViews>
    <sheetView tabSelected="1" view="pageBreakPreview" zoomScale="110" zoomScaleNormal="100" zoomScaleSheetLayoutView="110" workbookViewId="0">
      <selection activeCell="C39" sqref="C39"/>
    </sheetView>
  </sheetViews>
  <sheetFormatPr defaultColWidth="9" defaultRowHeight="21.6" x14ac:dyDescent="0.4"/>
  <cols>
    <col min="1" max="1" width="10.5" style="63" customWidth="1"/>
    <col min="2" max="2" width="42" style="64" customWidth="1"/>
    <col min="3" max="3" width="37.5" style="65" customWidth="1"/>
    <col min="4" max="4" width="44.69921875" style="63" customWidth="1"/>
    <col min="5" max="16384" width="9" style="53"/>
  </cols>
  <sheetData>
    <row r="1" spans="1:4" ht="34.799999999999997" x14ac:dyDescent="0.75">
      <c r="A1" s="181" t="s">
        <v>61</v>
      </c>
      <c r="B1" s="181"/>
      <c r="C1" s="181"/>
      <c r="D1" s="181"/>
    </row>
    <row r="2" spans="1:4" ht="75.75" customHeight="1" x14ac:dyDescent="0.4">
      <c r="A2" s="180" t="s">
        <v>68</v>
      </c>
      <c r="B2" s="180"/>
      <c r="C2" s="180"/>
      <c r="D2" s="180"/>
    </row>
    <row r="3" spans="1:4" ht="156.75" customHeight="1" x14ac:dyDescent="0.4">
      <c r="A3" s="180" t="s">
        <v>66</v>
      </c>
      <c r="B3" s="180"/>
      <c r="C3" s="180"/>
      <c r="D3" s="180"/>
    </row>
    <row r="4" spans="1:4" s="57" customFormat="1" ht="43.2" x14ac:dyDescent="0.25">
      <c r="A4" s="54" t="s">
        <v>56</v>
      </c>
      <c r="B4" s="55" t="s">
        <v>60</v>
      </c>
      <c r="C4" s="56" t="s">
        <v>1</v>
      </c>
      <c r="D4" s="58" t="s">
        <v>62</v>
      </c>
    </row>
    <row r="5" spans="1:4" x14ac:dyDescent="0.4">
      <c r="A5" s="61">
        <v>1</v>
      </c>
      <c r="B5" s="69" t="str">
        <f>เก็บข้อมูลHRD!B7</f>
        <v>นางถิรมน จุลานุกะ</v>
      </c>
      <c r="C5" s="107" t="str">
        <f>เก็บข้อมูลHRD!C7</f>
        <v>เจ้าพนักงานธุรการอาวุโส</v>
      </c>
      <c r="D5" s="62" t="str">
        <f>IF(COUNTIF(เก็บข้อมูลHRD!$B$7:$B$1930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4">
      <c r="A6" s="61">
        <v>2</v>
      </c>
      <c r="B6" s="69" t="str">
        <f>เก็บข้อมูลHRD!B9</f>
        <v>นางสาวโสธิญา ตาแม่ก๋ง</v>
      </c>
      <c r="C6" s="107" t="str">
        <f>เก็บข้อมูลHRD!C9</f>
        <v>เจ้าพนักงานธุรการปฏิบัติงาน</v>
      </c>
      <c r="D6" s="62" t="str">
        <f>IF(COUNTIF(เก็บข้อมูลHRD!$B$7:$B$1930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4">
      <c r="A7" s="61">
        <v>3</v>
      </c>
      <c r="B7" s="69" t="str">
        <f>เก็บข้อมูลHRD!B11</f>
        <v>นางสาวออยนารี แก้วสาย</v>
      </c>
      <c r="C7" s="107" t="str">
        <f>เก็บข้อมูลHRD!C11</f>
        <v>เจ้าพนักงานธุรการปฏิบัติงาน</v>
      </c>
      <c r="D7" s="62" t="str">
        <f>IF(COUNTIF(เก็บข้อมูลHRD!$B$7:$B$1930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4">
      <c r="A8" s="61">
        <v>4</v>
      </c>
      <c r="B8" s="69" t="str">
        <f>เก็บข้อมูลHRD!B13</f>
        <v>นายเจษฎา พึ่งธรรมวงศ์</v>
      </c>
      <c r="C8" s="107" t="str">
        <f>เก็บข้อมูลHRD!C13</f>
        <v>เจ้าพนักงานธุรการชำนาญงาน</v>
      </c>
      <c r="D8" s="62" t="str">
        <f>IF(COUNTIF(เก็บข้อมูลHRD!$B$7:$B$1930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4">
      <c r="A9" s="61">
        <v>5</v>
      </c>
      <c r="B9" s="69" t="str">
        <f>เก็บข้อมูลHRD!B15</f>
        <v>นางสาวพรกมล เจริญบุญ</v>
      </c>
      <c r="C9" s="107" t="str">
        <f>เก็บข้อมูลHRD!C15</f>
        <v>เจ้าพนักงานธุรการชำนาญงาน</v>
      </c>
      <c r="D9" s="62" t="str">
        <f>IF(COUNTIF(เก็บข้อมูลHRD!$B$7:$B$1930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4">
      <c r="A10" s="61">
        <v>6</v>
      </c>
      <c r="B10" s="69" t="str">
        <f>เก็บข้อมูลHRD!B17</f>
        <v>นายโชคประเสริฐ พู่แสงทองชัย</v>
      </c>
      <c r="C10" s="107" t="str">
        <f>เก็บข้อมูลHRD!C17</f>
        <v>เจ้าพนักงานธุรการชำนาญงาน</v>
      </c>
      <c r="D10" s="62" t="str">
        <f>IF(COUNTIF(เก็บข้อมูลHRD!$B$7:$B$1930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4">
      <c r="A11" s="61">
        <v>7</v>
      </c>
      <c r="B11" s="69" t="str">
        <f>เก็บข้อมูลHRD!B19</f>
        <v>นางสาวปิยะฎา จีนเมือง</v>
      </c>
      <c r="C11" s="107" t="str">
        <f>เก็บข้อมูลHRD!C19</f>
        <v>เจ้าพนักงานธุรการปฏิบัติงาน</v>
      </c>
      <c r="D11" s="62" t="str">
        <f>IF(COUNTIF(เก็บข้อมูลHRD!$B$7:$B$1930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4">
      <c r="A12" s="61">
        <v>8</v>
      </c>
      <c r="B12" s="69" t="str">
        <f>เก็บข้อมูลHRD!B21</f>
        <v>นางสาวธีรนุช อินทรประชา</v>
      </c>
      <c r="C12" s="107" t="str">
        <f>เก็บข้อมูลHRD!C21</f>
        <v>เจ้าพนักงานธุรการปฏิบัติงาน</v>
      </c>
      <c r="D12" s="62" t="str">
        <f>IF(COUNTIF(เก็บข้อมูลHRD!$B$7:$B$1930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4">
      <c r="A13" s="61">
        <v>9</v>
      </c>
      <c r="B13" s="69" t="str">
        <f>เก็บข้อมูลHRD!B23</f>
        <v>นางสาวดรุณี คำรอด</v>
      </c>
      <c r="C13" s="107" t="str">
        <f>เก็บข้อมูลHRD!C23</f>
        <v>เจ้าพนักงานธุรการชำนาญงาน</v>
      </c>
      <c r="D13" s="62" t="str">
        <f>IF(COUNTIF(เก็บข้อมูลHRD!$B$7:$B$1930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4">
      <c r="A14" s="61">
        <v>10</v>
      </c>
      <c r="B14" s="69" t="str">
        <f>เก็บข้อมูลHRD!B25</f>
        <v>นางสาวกฤษฎาพร ชลนาถอัครกุล</v>
      </c>
      <c r="C14" s="107" t="str">
        <f>เก็บข้อมูลHRD!C25</f>
        <v>เจ้าพนักงานธุรการชำนาญงาน</v>
      </c>
      <c r="D14" s="62" t="str">
        <f>IF(COUNTIF(เก็บข้อมูลHRD!$B$7:$B$1930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4">
      <c r="A15" s="61">
        <v>11</v>
      </c>
      <c r="B15" s="69" t="str">
        <f>เก็บข้อมูลHRD!B27</f>
        <v>นางสาววันทนี สุขเขียว</v>
      </c>
      <c r="C15" s="107" t="str">
        <f>เก็บข้อมูลHRD!C27</f>
        <v>นักจัดการงานทั่วไป</v>
      </c>
      <c r="D15" s="62" t="str">
        <f>IF(COUNTIF(เก็บข้อมูลHRD!$B$7:$B$1930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4">
      <c r="A16" s="61">
        <v>12</v>
      </c>
      <c r="B16" s="69" t="str">
        <f>เก็บข้อมูลHRD!B29</f>
        <v>นางสาวอัศชิสา เบ็งจันทึก</v>
      </c>
      <c r="C16" s="107" t="str">
        <f>เก็บข้อมูลHRD!C29</f>
        <v>นักจัดการงานทั่วไป</v>
      </c>
      <c r="D16" s="62" t="str">
        <f>IF(COUNTIF(เก็บข้อมูลHRD!$B$7:$B$1930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4">
      <c r="A17" s="61">
        <v>13</v>
      </c>
      <c r="B17" s="69" t="str">
        <f>เก็บข้อมูลHRD!B31</f>
        <v>นางสาวชติญา บัวหลวง</v>
      </c>
      <c r="C17" s="107" t="str">
        <f>เก็บข้อมูลHRD!C31</f>
        <v>นักจัดการงานทั่วไป</v>
      </c>
      <c r="D17" s="62" t="str">
        <f>IF(COUNTIF(เก็บข้อมูลHRD!$B$7:$B$1930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4">
      <c r="A18" s="61">
        <v>14</v>
      </c>
      <c r="B18" s="69" t="str">
        <f>เก็บข้อมูลHRD!B33</f>
        <v>นางพนิดา วงษ์ทน</v>
      </c>
      <c r="C18" s="107" t="str">
        <f>เก็บข้อมูลHRD!C33</f>
        <v>นักจัดการงานทั่วไป</v>
      </c>
      <c r="D18" s="62" t="str">
        <f>IF(COUNTIF(เก็บข้อมูลHRD!$B$7:$B$1930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4">
      <c r="A19" s="61">
        <v>15</v>
      </c>
      <c r="B19" s="69" t="str">
        <f>เก็บข้อมูลHRD!B35</f>
        <v>นายฐาณิชกรณ์ พรานเจริญ</v>
      </c>
      <c r="C19" s="107" t="str">
        <f>เก็บข้อมูลHRD!C35</f>
        <v>นักจัดการงานทั่วไป</v>
      </c>
      <c r="D19" s="62" t="str">
        <f>IF(COUNTIF(เก็บข้อมูลHRD!$B$7:$B$1930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4">
      <c r="A20" s="61">
        <v>16</v>
      </c>
      <c r="B20" s="69" t="str">
        <f>เก็บข้อมูลHRD!B37</f>
        <v>นางสาวอนงนุช สาครินทร์</v>
      </c>
      <c r="C20" s="107" t="str">
        <f>เก็บข้อมูลHRD!C37</f>
        <v>เจ้าพนักงานธุรการ</v>
      </c>
      <c r="D20" s="62" t="str">
        <f>IF(COUNTIF(เก็บข้อมูลHRD!$B$7:$B$1930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4">
      <c r="A21" s="61">
        <v>17</v>
      </c>
      <c r="B21" s="69" t="str">
        <f>เก็บข้อมูลHRD!B39</f>
        <v>นางวาริน พงษ์รื่น</v>
      </c>
      <c r="C21" s="107" t="str">
        <f>เก็บข้อมูลHRD!C39</f>
        <v>เจ้าพนักงานธุรการ</v>
      </c>
      <c r="D21" s="62" t="str">
        <f>IF(COUNTIF(เก็บข้อมูลHRD!$B$7:$B$1930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4">
      <c r="A22" s="61">
        <v>18</v>
      </c>
      <c r="B22" s="69" t="str">
        <f>เก็บข้อมูลHRD!B41</f>
        <v>นางสาวนัฐจนันท์ พันศรี</v>
      </c>
      <c r="C22" s="107" t="str">
        <f>เก็บข้อมูลHRD!C41</f>
        <v>เจ้าพนักงานธุรการ</v>
      </c>
      <c r="D22" s="62" t="str">
        <f>IF(COUNTIF(เก็บข้อมูลHRD!$B$7:$B$1930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4">
      <c r="A23" s="61">
        <v>19</v>
      </c>
      <c r="B23" s="69" t="str">
        <f>เก็บข้อมูลHRD!B43</f>
        <v>ว่าที่ ร.ต.พิชิตพล กันทะ</v>
      </c>
      <c r="C23" s="107" t="str">
        <f>เก็บข้อมูลHRD!C43</f>
        <v>นักวิเคราะห์นโยบายและแผนชำนาญการพิเศษ</v>
      </c>
      <c r="D23" s="62" t="str">
        <f>IF(COUNTIF(เก็บข้อมูลHRD!$B$7:$B$1930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4">
      <c r="A24" s="61">
        <v>20</v>
      </c>
      <c r="B24" s="69" t="str">
        <f>เก็บข้อมูลHRD!B45</f>
        <v>นางจิดาภา หนูเกตุ</v>
      </c>
      <c r="C24" s="107" t="str">
        <f>เก็บข้อมูลHRD!C45</f>
        <v>นักจัดการงานทั่วไปปฏิบัติการ</v>
      </c>
      <c r="D24" s="62" t="str">
        <f>IF(COUNTIF(เก็บข้อมูลHRD!$B$7:$B$1930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4">
      <c r="A25" s="61">
        <v>21</v>
      </c>
      <c r="B25" s="69" t="str">
        <f>เก็บข้อมูลHRD!B47</f>
        <v>นางสาวปริญา สรเสนา</v>
      </c>
      <c r="C25" s="107" t="str">
        <f>เก็บข้อมูลHRD!C47</f>
        <v>นักจัดการงานทั่วไปปฏิบัติการ</v>
      </c>
      <c r="D25" s="62" t="str">
        <f>IF(COUNTIF(เก็บข้อมูลHRD!$B$7:$B$1930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4">
      <c r="A26" s="61">
        <v>22</v>
      </c>
      <c r="B26" s="69" t="str">
        <f>เก็บข้อมูลHRD!B49</f>
        <v>นางสาวณัฐสุวรรณ บัวงาม</v>
      </c>
      <c r="C26" s="107" t="str">
        <f>เก็บข้อมูลHRD!C49</f>
        <v>นักจัดการงานทั่วไปปฏิบัติการ</v>
      </c>
      <c r="D26" s="62" t="str">
        <f>IF(COUNTIF(เก็บข้อมูลHRD!$B$7:$B$1930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4">
      <c r="A27" s="61">
        <v>23</v>
      </c>
      <c r="B27" s="69" t="str">
        <f>เก็บข้อมูลHRD!B51</f>
        <v>นางสาวปาณิสรา จันทร์นาค</v>
      </c>
      <c r="C27" s="107" t="str">
        <f>เก็บข้อมูลHRD!C51</f>
        <v>เจ้าพนักงานธุรการชำนาญงาน</v>
      </c>
      <c r="D27" s="62" t="str">
        <f>IF(COUNTIF(เก็บข้อมูลHRD!$B$7:$B$1930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4">
      <c r="A28" s="61">
        <v>24</v>
      </c>
      <c r="B28" s="69" t="str">
        <f>เก็บข้อมูลHRD!B53</f>
        <v>นายภัวรัญชน์ แปะทอง</v>
      </c>
      <c r="C28" s="107" t="str">
        <f>เก็บข้อมูลHRD!C53</f>
        <v>เจ้าพนักงานธุรการปฏิบัติงาน</v>
      </c>
      <c r="D28" s="62" t="str">
        <f>IF(COUNTIF(เก็บข้อมูลHRD!$B$7:$B$1930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4">
      <c r="A29" s="61">
        <v>25</v>
      </c>
      <c r="B29" s="69" t="str">
        <f>เก็บข้อมูลHRD!B55</f>
        <v>นายวิฑูรย์ ศิริทรัพย์พกิจ</v>
      </c>
      <c r="C29" s="107" t="str">
        <f>เก็บข้อมูลHRD!C55</f>
        <v>นักจัดการงานทั่วไป</v>
      </c>
      <c r="D29" s="62" t="str">
        <f>IF(COUNTIF(เก็บข้อมูลHRD!$B$7:$B$1930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4">
      <c r="A30" s="61">
        <v>26</v>
      </c>
      <c r="B30" s="69" t="str">
        <f>เก็บข้อมูลHRD!B57</f>
        <v>นางสาวลาวรรณ แก้วเอี่ยม</v>
      </c>
      <c r="C30" s="107" t="str">
        <f>เก็บข้อมูลHRD!C57</f>
        <v>นักจัดการงานทั่วไป</v>
      </c>
      <c r="D30" s="62" t="str">
        <f>IF(COUNTIF(เก็บข้อมูลHRD!$B$7:$B$1930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4">
      <c r="A31" s="61">
        <v>27</v>
      </c>
      <c r="B31" s="69" t="str">
        <f>เก็บข้อมูลHRD!B59</f>
        <v>นางสาวมนัสยา น้อยเงิน</v>
      </c>
      <c r="C31" s="107" t="str">
        <f>เก็บข้อมูลHRD!C59</f>
        <v>นักจัดการงานทั่วไป</v>
      </c>
      <c r="D31" s="62" t="str">
        <f>IF(COUNTIF(เก็บข้อมูลHRD!$B$7:$B$1930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4">
      <c r="A32" s="61">
        <v>28</v>
      </c>
      <c r="B32" s="69" t="str">
        <f>เก็บข้อมูลHRD!B61</f>
        <v>นายวิทยา มากสิน</v>
      </c>
      <c r="C32" s="107" t="str">
        <f>เก็บข้อมูลHRD!C61</f>
        <v>นักจัดการงานทั่วไป</v>
      </c>
      <c r="D32" s="62" t="str">
        <f>IF(COUNTIF(เก็บข้อมูลHRD!$B$7:$B$1930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4">
      <c r="A33" s="61">
        <v>29</v>
      </c>
      <c r="B33" s="69" t="str">
        <f>เก็บข้อมูลHRD!B63</f>
        <v>นายวิทยา ใจหลัก</v>
      </c>
      <c r="C33" s="107" t="str">
        <f>เก็บข้อมูลHRD!C63</f>
        <v>เจ้าหน้าที่ระบบงานคอมพิวเตอร์</v>
      </c>
      <c r="D33" s="62" t="str">
        <f>IF(COUNTIF(เก็บข้อมูลHRD!$B$7:$B$1930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4">
      <c r="A34" s="61">
        <v>30</v>
      </c>
      <c r="B34" s="69" t="str">
        <f>เก็บข้อมูลHRD!B65</f>
        <v>นายสำราญ จันทร์หนู</v>
      </c>
      <c r="C34" s="107" t="str">
        <f>เก็บข้อมูลHRD!C65</f>
        <v>นักจัดการงานทั่วไป</v>
      </c>
      <c r="D34" s="62" t="str">
        <f>IF(COUNTIF(เก็บข้อมูลHRD!$B$7:$B$1930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4">
      <c r="A35" s="61">
        <v>31</v>
      </c>
      <c r="B35" s="69" t="str">
        <f>เก็บข้อมูลHRD!B67</f>
        <v>นางสุธิดา สินสุริยะ</v>
      </c>
      <c r="C35" s="107" t="str">
        <f>เก็บข้อมูลHRD!C67</f>
        <v>นักจัดการงานทั่วไปชำนาญการ</v>
      </c>
      <c r="D35" s="62" t="str">
        <f>IF(COUNTIF(เก็บข้อมูลHRD!$B$7:$B$1930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4">
      <c r="A36" s="61">
        <v>32</v>
      </c>
      <c r="B36" s="69" t="str">
        <f>เก็บข้อมูลHRD!B69</f>
        <v>นางลินดาวรรณ  ทะสะระ</v>
      </c>
      <c r="C36" s="107" t="str">
        <f>เก็บข้อมูลHRD!C69</f>
        <v>นักจัดการงานทั่วไปชำนาญการ</v>
      </c>
      <c r="D36" s="62" t="str">
        <f>IF(COUNTIF(เก็บข้อมูลHRD!$B$7:$B$1930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4">
      <c r="A37" s="61">
        <v>33</v>
      </c>
      <c r="B37" s="69" t="str">
        <f>เก็บข้อมูลHRD!B71</f>
        <v>นายชัยวัฒน์ วิริยะวิทยานนท์</v>
      </c>
      <c r="C37" s="107" t="str">
        <f>เก็บข้อมูลHRD!C71</f>
        <v>นักจัดการงานทั่วไปปฏิบัติการ</v>
      </c>
      <c r="D37" s="62" t="str">
        <f>IF(COUNTIF(เก็บข้อมูลHRD!$B$7:$B$1930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4">
      <c r="A38" s="61">
        <v>34</v>
      </c>
      <c r="B38" s="69" t="str">
        <f>เก็บข้อมูลHRD!B73</f>
        <v>นางมณีนุช จิตรหลัง</v>
      </c>
      <c r="C38" s="107" t="str">
        <f>เก็บข้อมูลHRD!C73</f>
        <v>นักจัดการงานทั่วไปชำนาญการ</v>
      </c>
      <c r="D38" s="62" t="str">
        <f>IF(COUNTIF(เก็บข้อมูลHRD!$B$7:$B$1930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4">
      <c r="A39" s="61">
        <v>35</v>
      </c>
      <c r="B39" s="69" t="str">
        <f>เก็บข้อมูลHRD!B75</f>
        <v>นายเอกณรงค์ กล่อมจิตต์</v>
      </c>
      <c r="C39" s="107" t="str">
        <f>เก็บข้อมูลHRD!C75</f>
        <v>นักจัดการงานทั่วไปปฏิบัติการ</v>
      </c>
      <c r="D39" s="62" t="str">
        <f>IF(COUNTIF(เก็บข้อมูลHRD!$B$7:$B$1930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4">
      <c r="A40" s="61">
        <v>36</v>
      </c>
      <c r="B40" s="69" t="str">
        <f>เก็บข้อมูลHRD!B77</f>
        <v>นายศักดิ์สิทธ์ จริยาเลิศศักดิ์</v>
      </c>
      <c r="C40" s="107" t="str">
        <f>เก็บข้อมูลHRD!C77</f>
        <v>นักวิชาการเผยแพร่ปฏิบัติการ</v>
      </c>
      <c r="D40" s="62" t="str">
        <f>IF(COUNTIF(เก็บข้อมูลHRD!$B$7:$B$1930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4">
      <c r="A41" s="61">
        <v>37</v>
      </c>
      <c r="B41" s="69" t="str">
        <f>เก็บข้อมูลHRD!B79</f>
        <v>นางสาวมณฑนา วาสนาสุริยพงศ์</v>
      </c>
      <c r="C41" s="107" t="str">
        <f>เก็บข้อมูลHRD!C79</f>
        <v>นักจัดการงานทั่วไป</v>
      </c>
      <c r="D41" s="62" t="str">
        <f>IF(COUNTIF(เก็บข้อมูลHRD!$B$7:$B$1930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4">
      <c r="A42" s="61">
        <v>38</v>
      </c>
      <c r="B42" s="69" t="str">
        <f>เก็บข้อมูลHRD!B81</f>
        <v>นางสาววิลาสินี ยิ้มแย้ม</v>
      </c>
      <c r="C42" s="107" t="str">
        <f>เก็บข้อมูลHRD!C81</f>
        <v>นักจัดการงานทั่วไป</v>
      </c>
      <c r="D42" s="62" t="str">
        <f>IF(COUNTIF(เก็บข้อมูลHRD!$B$7:$B$1930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4">
      <c r="A43" s="61">
        <v>39</v>
      </c>
      <c r="B43" s="69" t="str">
        <f>เก็บข้อมูลHRD!B83</f>
        <v>นางสาววารี ไหวดี</v>
      </c>
      <c r="C43" s="107" t="str">
        <f>เก็บข้อมูลHRD!C83</f>
        <v>นักจัดการงานทั่วไป</v>
      </c>
      <c r="D43" s="62" t="str">
        <f>IF(COUNTIF(เก็บข้อมูลHRD!$B$7:$B$1930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 x14ac:dyDescent="0.4">
      <c r="A44" s="61">
        <v>40</v>
      </c>
      <c r="B44" s="69" t="str">
        <f>เก็บข้อมูลHRD!B85</f>
        <v>นายวีระพงษ์ วิเศษภัย</v>
      </c>
      <c r="C44" s="107" t="str">
        <f>เก็บข้อมูลHRD!C85</f>
        <v>นักจัดการงานทั่วไป</v>
      </c>
      <c r="D44" s="62" t="str">
        <f>IF(COUNTIF(เก็บข้อมูลHRD!$B$7:$B$1930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 x14ac:dyDescent="0.4">
      <c r="A45" s="61">
        <v>41</v>
      </c>
      <c r="B45" s="69" t="str">
        <f>เก็บข้อมูลHRD!B87</f>
        <v>นางสาวพักชิรา โคตรจันทร์</v>
      </c>
      <c r="C45" s="107" t="str">
        <f>เก็บข้อมูลHRD!C87</f>
        <v>เจ้าพนักงานธุรการ</v>
      </c>
      <c r="D45" s="62" t="str">
        <f>IF(COUNTIF(เก็บข้อมูลHRD!$B$7:$B$1930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 x14ac:dyDescent="0.4">
      <c r="A46" s="61">
        <v>42</v>
      </c>
      <c r="B46" s="69" t="str">
        <f>เก็บข้อมูลHRD!B89</f>
        <v>นายพีรภัทร ธานีรัตน์</v>
      </c>
      <c r="C46" s="107" t="str">
        <f>เก็บข้อมูลHRD!C89</f>
        <v>นักจัดการงานทั่วไป</v>
      </c>
      <c r="D46" s="62" t="str">
        <f>IF(COUNTIF(เก็บข้อมูลHRD!$B$7:$B$1930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 x14ac:dyDescent="0.4">
      <c r="A47" s="61">
        <v>43</v>
      </c>
      <c r="B47" s="69" t="str">
        <f>เก็บข้อมูลHRD!B91</f>
        <v>นายพงศ์เทพ บุญสุข</v>
      </c>
      <c r="C47" s="107" t="str">
        <f>เก็บข้อมูลHRD!C91</f>
        <v>นายช่างโยธาชำนาญงาน</v>
      </c>
      <c r="D47" s="62" t="str">
        <f>IF(COUNTIF(เก็บข้อมูลHRD!$B$7:$B$1930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 x14ac:dyDescent="0.4">
      <c r="A48" s="61">
        <v>44</v>
      </c>
      <c r="B48" s="69" t="str">
        <f>เก็บข้อมูลHRD!B93</f>
        <v>นายกิตติ พิมลพันธุ์</v>
      </c>
      <c r="C48" s="107" t="str">
        <f>เก็บข้อมูลHRD!C93</f>
        <v>นายช่างโยธาชำนาญงาน</v>
      </c>
      <c r="D48" s="62" t="str">
        <f>IF(COUNTIF(เก็บข้อมูลHRD!$B$7:$B$1930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4">
      <c r="A49" s="61">
        <v>45</v>
      </c>
      <c r="B49" s="69" t="str">
        <f>เก็บข้อมูลHRD!B95</f>
        <v>นางสาวศุภลักษณ์ สมผัด</v>
      </c>
      <c r="C49" s="107" t="str">
        <f>เก็บข้อมูลHRD!C95</f>
        <v>นายช่างโยธาชำนาญงาน</v>
      </c>
      <c r="D49" s="62" t="str">
        <f>IF(COUNTIF(เก็บข้อมูลHRD!$B$7:$B$1930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4">
      <c r="A50" s="61">
        <v>46</v>
      </c>
      <c r="B50" s="69" t="str">
        <f>เก็บข้อมูลHRD!B97</f>
        <v>นายเรวัติ สุจริต</v>
      </c>
      <c r="C50" s="107" t="str">
        <f>เก็บข้อมูลHRD!C97</f>
        <v>นายช่างโยธาชำนาญงาน</v>
      </c>
      <c r="D50" s="62" t="str">
        <f>IF(COUNTIF(เก็บข้อมูลHRD!$B$7:$B$1930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4">
      <c r="A51" s="61">
        <v>47</v>
      </c>
      <c r="B51" s="69" t="str">
        <f>เก็บข้อมูลHRD!B99</f>
        <v>นางสาวอุทาษิณ มีโชคสม</v>
      </c>
      <c r="C51" s="107" t="str">
        <f>เก็บข้อมูลHRD!C99</f>
        <v>เจ้าพนักงานธุรการชำนาญงาน</v>
      </c>
      <c r="D51" s="62" t="str">
        <f>IF(COUNTIF(เก็บข้อมูลHRD!$B$7:$B$1930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4">
      <c r="A52" s="61">
        <v>48</v>
      </c>
      <c r="B52" s="69" t="str">
        <f>เก็บข้อมูลHRD!B101</f>
        <v>นางสาวพรรณทิพทย์ อภิภูริภิรมย์สุข</v>
      </c>
      <c r="C52" s="107" t="str">
        <f>เก็บข้อมูลHRD!C101</f>
        <v>นักจัดการงานทั่วไป</v>
      </c>
      <c r="D52" s="62" t="str">
        <f>IF(COUNTIF(เก็บข้อมูลHRD!$B$7:$B$1930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4">
      <c r="A53" s="61">
        <v>49</v>
      </c>
      <c r="B53" s="69" t="str">
        <f>เก็บข้อมูลHRD!B103</f>
        <v>นายนิรุตน์ โอสถานนท์</v>
      </c>
      <c r="C53" s="107" t="str">
        <f>เก็บข้อมูลHRD!C103</f>
        <v>นักจัดการงานทั่วไป</v>
      </c>
      <c r="D53" s="62" t="str">
        <f>IF(COUNTIF(เก็บข้อมูลHRD!$B$7:$B$1930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4">
      <c r="A54" s="61">
        <v>50</v>
      </c>
      <c r="B54" s="69" t="str">
        <f>เก็บข้อมูลHRD!B105</f>
        <v>นายบัญชา อินเดิม</v>
      </c>
      <c r="C54" s="107" t="str">
        <f>เก็บข้อมูลHRD!C105</f>
        <v>นายช่างเทคนิค</v>
      </c>
      <c r="D54" s="62" t="str">
        <f>IF(COUNTIF(เก็บข้อมูลHRD!$B$7:$B$1930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4">
      <c r="A55" s="61">
        <v>51</v>
      </c>
      <c r="B55" s="69" t="str">
        <f>เก็บข้อมูลHRD!B107</f>
        <v>นายศิริรัตน์  ศรีบัว</v>
      </c>
      <c r="C55" s="107" t="str">
        <f>เก็บข้อมูลHRD!C107</f>
        <v>นายช่างเทคนิค</v>
      </c>
      <c r="D55" s="62" t="str">
        <f>IF(COUNTIF(เก็บข้อมูลHRD!$B$7:$B$1930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4">
      <c r="A56" s="61">
        <v>52</v>
      </c>
      <c r="B56" s="69" t="str">
        <f>เก็บข้อมูลHRD!B109</f>
        <v>นายจิระพงษ์ ยุบลศรี</v>
      </c>
      <c r="C56" s="107" t="str">
        <f>เก็บข้อมูลHRD!C109</f>
        <v>นักจัดการงานทั่วไป</v>
      </c>
      <c r="D56" s="62" t="str">
        <f>IF(COUNTIF(เก็บข้อมูลHRD!$B$7:$B$1930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4">
      <c r="A57" s="61">
        <v>53</v>
      </c>
      <c r="B57" s="69" t="str">
        <f>เก็บข้อมูลHRD!B111</f>
        <v>นางสาวปนัดดา สาลี</v>
      </c>
      <c r="C57" s="107" t="str">
        <f>เก็บข้อมูลHRD!C111</f>
        <v>นักจัดการงานทั่วไป</v>
      </c>
      <c r="D57" s="62" t="str">
        <f>IF(COUNTIF(เก็บข้อมูลHRD!$B$7:$B$1930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4">
      <c r="A58" s="61">
        <v>54</v>
      </c>
      <c r="B58" s="69" t="str">
        <f>เก็บข้อมูลHRD!B113</f>
        <v>นางสาวณัฐพัชร์ คงคาหลวง</v>
      </c>
      <c r="C58" s="107" t="str">
        <f>เก็บข้อมูลHRD!C113</f>
        <v>นักจัดการงานทั่วไป</v>
      </c>
      <c r="D58" s="62" t="str">
        <f>IF(COUNTIF(เก็บข้อมูลHRD!$B$7:$B$1930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x14ac:dyDescent="0.4">
      <c r="A59" s="61">
        <v>55</v>
      </c>
      <c r="B59" s="69" t="str">
        <f>เก็บข้อมูลHRD!B115</f>
        <v>นายธงชัย สาลี</v>
      </c>
      <c r="C59" s="107" t="str">
        <f>เก็บข้อมูลHRD!C115</f>
        <v>เจ้าพนักงานโสตทัศนศึกษาชำนาญงาน</v>
      </c>
      <c r="D59" s="62" t="str">
        <f>IF(COUNTIF(เก็บข้อมูลHRD!$B$7:$B$1930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x14ac:dyDescent="0.4">
      <c r="A60" s="61">
        <v>56</v>
      </c>
      <c r="B60" s="69" t="str">
        <f>เก็บข้อมูลHRD!B117</f>
        <v>นางสาวสุทัตตา บุญบาง</v>
      </c>
      <c r="C60" s="107" t="str">
        <f>เก็บข้อมูลHRD!C117</f>
        <v>นักวิชาการเผยแพร่ปฏิบัติการ</v>
      </c>
      <c r="D60" s="62" t="str">
        <f>IF(COUNTIF(เก็บข้อมูลHRD!$B$7:$B$1930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x14ac:dyDescent="0.4">
      <c r="A61" s="61">
        <v>57</v>
      </c>
      <c r="B61" s="69" t="str">
        <f>เก็บข้อมูลHRD!B119</f>
        <v>นางสาวสลิลรัตน์ ชูโชติ</v>
      </c>
      <c r="C61" s="107" t="str">
        <f>เก็บข้อมูลHRD!C119</f>
        <v>นักวิชาการเผยแพร่ปฏิบัติการ</v>
      </c>
      <c r="D61" s="62" t="str">
        <f>IF(COUNTIF(เก็บข้อมูลHRD!$B$7:$B$1930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 x14ac:dyDescent="0.4">
      <c r="A62" s="61">
        <v>58</v>
      </c>
      <c r="B62" s="69" t="str">
        <f>เก็บข้อมูลHRD!B121</f>
        <v>นายวิทวัส ธีระวิกสิต</v>
      </c>
      <c r="C62" s="107" t="str">
        <f>เก็บข้อมูลHRD!C121</f>
        <v>นายช่างศิลป์ชำนาญงาน</v>
      </c>
      <c r="D62" s="62" t="str">
        <f>IF(COUNTIF(เก็บข้อมูลHRD!$B$7:$B$1930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 x14ac:dyDescent="0.4">
      <c r="A63" s="61">
        <v>59</v>
      </c>
      <c r="B63" s="69" t="str">
        <f>เก็บข้อมูลHRD!B123</f>
        <v>นายณัฐพร ไชโย</v>
      </c>
      <c r="C63" s="107" t="str">
        <f>เก็บข้อมูลHRD!C123</f>
        <v>นายช่างศิลป์ปฏิบัติงาน</v>
      </c>
      <c r="D63" s="62" t="str">
        <f>IF(COUNTIF(เก็บข้อมูลHRD!$B$7:$B$1930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x14ac:dyDescent="0.4">
      <c r="A64" s="61">
        <v>60</v>
      </c>
      <c r="B64" s="69" t="str">
        <f>เก็บข้อมูลHRD!B125</f>
        <v>นายธีรบูลย์ คงชื่นจิตร์</v>
      </c>
      <c r="C64" s="107" t="str">
        <f>เก็บข้อมูลHRD!C125</f>
        <v>นายช่างศิลป์ชำนาญงาน</v>
      </c>
      <c r="D64" s="62" t="str">
        <f>IF(COUNTIF(เก็บข้อมูลHRD!$B$7:$B$1930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 x14ac:dyDescent="0.4">
      <c r="A65" s="61">
        <v>61</v>
      </c>
      <c r="B65" s="69" t="str">
        <f>เก็บข้อมูลHRD!B127</f>
        <v>นายทนงศักดิ์ พึ่งจะแย้ม</v>
      </c>
      <c r="C65" s="107" t="str">
        <f>เก็บข้อมูลHRD!C127</f>
        <v>นายช่างศิลป์ชำนาญงาน</v>
      </c>
      <c r="D65" s="62" t="str">
        <f>IF(COUNTIF(เก็บข้อมูลHRD!$B$7:$B$1930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 x14ac:dyDescent="0.4">
      <c r="A66" s="61">
        <v>62</v>
      </c>
      <c r="B66" s="69" t="str">
        <f>เก็บข้อมูลHRD!B129</f>
        <v>นายกิตติพรรณ จินดามัง</v>
      </c>
      <c r="C66" s="107" t="str">
        <f>เก็บข้อมูลHRD!C129</f>
        <v>นายช่างภาพปฏิบัติงาน</v>
      </c>
      <c r="D66" s="62" t="str">
        <f>IF(COUNTIF(เก็บข้อมูลHRD!$B$7:$B$1930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 x14ac:dyDescent="0.4">
      <c r="A67" s="61">
        <v>63</v>
      </c>
      <c r="B67" s="69" t="str">
        <f>เก็บข้อมูลHRD!B131</f>
        <v>นายเอก นกแสง</v>
      </c>
      <c r="C67" s="107" t="str">
        <f>เก็บข้อมูลHRD!C131</f>
        <v>เจ้าพนักงานโสตทัศนศึกษาชำนาญงาน</v>
      </c>
      <c r="D67" s="62" t="str">
        <f>IF(COUNTIF(เก็บข้อมูลHRD!$B$7:$B$1930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 x14ac:dyDescent="0.4">
      <c r="A68" s="61">
        <v>64</v>
      </c>
      <c r="B68" s="69" t="str">
        <f>เก็บข้อมูลHRD!B133</f>
        <v>นายฉัตรชัย นวลปลอด</v>
      </c>
      <c r="C68" s="107" t="str">
        <f>เก็บข้อมูลHRD!C133</f>
        <v>นักจัดการงานทั่วไป</v>
      </c>
      <c r="D68" s="62" t="str">
        <f>IF(COUNTIF(เก็บข้อมูลHRD!$B$7:$B$1930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 x14ac:dyDescent="0.4">
      <c r="A69" s="61">
        <v>65</v>
      </c>
      <c r="B69" s="69" t="str">
        <f>เก็บข้อมูลHRD!B135</f>
        <v>นางสาวจิราภรณ์ เกตุบูรณะ</v>
      </c>
      <c r="C69" s="107" t="str">
        <f>เก็บข้อมูลHRD!C135</f>
        <v>เจ้าพนักงานธุรการ</v>
      </c>
      <c r="D69" s="62" t="str">
        <f>IF(COUNTIF(เก็บข้อมูลHRD!$B$7:$B$1930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 x14ac:dyDescent="0.4">
      <c r="A70" s="61">
        <v>66</v>
      </c>
      <c r="B70" s="69" t="str">
        <f>เก็บข้อมูลHRD!B137</f>
        <v>นายศุภกาญจน์ สายทอง</v>
      </c>
      <c r="C70" s="107" t="str">
        <f>เก็บข้อมูลHRD!C137</f>
        <v>เจ้าพนักงานเผยแพร่</v>
      </c>
      <c r="D70" s="62" t="str">
        <f>IF(COUNTIF(เก็บข้อมูลHRD!$B$7:$B$1930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 x14ac:dyDescent="0.4">
      <c r="A71" s="61">
        <v>67</v>
      </c>
      <c r="B71" s="69" t="str">
        <f>เก็บข้อมูลHRD!B139</f>
        <v>นายณัฐวุฒิ จิรสถิตย์เวฬุ</v>
      </c>
      <c r="C71" s="107" t="str">
        <f>เก็บข้อมูลHRD!C139</f>
        <v>เจ้าพนักงานเผยแพร่</v>
      </c>
      <c r="D71" s="62" t="str">
        <f>IF(COUNTIF(เก็บข้อมูลHRD!$B$7:$B$1930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 x14ac:dyDescent="0.4">
      <c r="A72" s="61">
        <v>68</v>
      </c>
      <c r="B72" s="69" t="str">
        <f>เก็บข้อมูลHRD!B141</f>
        <v>นายพีรณัฐ เพชรวาณิชกุล</v>
      </c>
      <c r="C72" s="107" t="str">
        <f>เก็บข้อมูลHRD!C141</f>
        <v>นักวิชาการโสตทัศนศึกษา</v>
      </c>
      <c r="D72" s="62" t="str">
        <f>IF(COUNTIF(เก็บข้อมูลHRD!$B$7:$B$1930,B72),"ได้รับการพัฒนาแล้ว",IF(B72="","ป้อนรายชื่อบุคลากรเพิ่ม(ถ้ามี)","ยังไม่ได้รับการพัฒนา"))</f>
        <v>ได้รับการพัฒนาแล้ว</v>
      </c>
    </row>
  </sheetData>
  <sheetProtection selectLockedCells="1"/>
  <autoFilter ref="A4:D4" xr:uid="{00000000-0009-0000-0000-000002000000}"/>
  <mergeCells count="3">
    <mergeCell ref="A3:D3"/>
    <mergeCell ref="A1:D1"/>
    <mergeCell ref="A2:D2"/>
  </mergeCells>
  <phoneticPr fontId="12" type="noConversion"/>
  <conditionalFormatting sqref="D4:D1048576">
    <cfRule type="containsText" dxfId="2" priority="127" operator="containsText" text="ยังไม่ได้รับการพัฒนา">
      <formula>NOT(ISERROR(SEARCH("ยังไม่ได้รับการพัฒนา",D4)))</formula>
    </cfRule>
    <cfRule type="containsText" dxfId="1" priority="128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129" operator="containsText" text="ได้รับการพัฒนาแล้ว">
      <formula>NOT(ISERROR(SEARCH("ได้รับการพัฒนาแล้ว",D4)))</formula>
    </cfRule>
  </conditionalFormatting>
  <printOptions horizontalCentered="1"/>
  <pageMargins left="0.118110236220472" right="0.118110236220472" top="0.15748031496063" bottom="0.15748031496063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  <vt:lpstr>ตรวจสอบชื่อผู้ยังไม่ได้รับพัฒนา!Print_Titles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2023-07-14T03:49:57Z</cp:lastPrinted>
  <dcterms:created xsi:type="dcterms:W3CDTF">2019-10-21T02:57:05Z</dcterms:created>
  <dcterms:modified xsi:type="dcterms:W3CDTF">2024-08-19T06:59:13Z</dcterms:modified>
</cp:coreProperties>
</file>